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720" windowHeight="5520" firstSheet="2" activeTab="3"/>
  </bookViews>
  <sheets>
    <sheet name="Recovered_Sheet1" sheetId="1" state="veryHidden" r:id="rId1"/>
    <sheet name="0000" sheetId="2" state="veryHidden" r:id="rId2"/>
    <sheet name="Sheet 25" sheetId="3" r:id="rId3"/>
    <sheet name="BUDGET" sheetId="4" r:id="rId4"/>
    <sheet name="NOTICE" sheetId="5" r:id="rId5"/>
    <sheet name="Resol.intro. by title" sheetId="6" r:id="rId6"/>
  </sheets>
  <externalReferences>
    <externalReference r:id="rId9"/>
    <externalReference r:id="rId10"/>
  </externalReferences>
  <definedNames>
    <definedName name="_Order1" hidden="1">255</definedName>
    <definedName name="MCode">#REF!</definedName>
    <definedName name="Muni_County">'[1]Tables'!$D$2:$D$589</definedName>
    <definedName name="_xlnm.Print_Area" localSheetId="3">'BUDGET'!$A$1:$H$496</definedName>
    <definedName name="_xlnm.Print_Area" localSheetId="4">'NOTICE'!$A$1:$C$52</definedName>
    <definedName name="_xlnm.Print_Area" localSheetId="2">'Sheet 25'!$A$1:$G$45</definedName>
    <definedName name="State_Wide_Average">#REF!</definedName>
  </definedNames>
  <calcPr fullCalcOnLoad="1" iterate="1" iterateCount="1" iterateDelta="0.001"/>
</workbook>
</file>

<file path=xl/sharedStrings.xml><?xml version="1.0" encoding="utf-8"?>
<sst xmlns="http://schemas.openxmlformats.org/spreadsheetml/2006/main" count="926" uniqueCount="726">
  <si>
    <t>VERSION #:</t>
  </si>
  <si>
    <t xml:space="preserve"> 1</t>
  </si>
  <si>
    <t>MUNICIPAL BUDGET WORKSHEET</t>
  </si>
  <si>
    <t>DATE INTRO</t>
  </si>
  <si>
    <t>ADVERTISE</t>
  </si>
  <si>
    <t>HEARING</t>
  </si>
  <si>
    <t>AMENDED</t>
  </si>
  <si>
    <t>MUNICIPAL  REVENUES:</t>
  </si>
  <si>
    <t>REVENUES</t>
  </si>
  <si>
    <t>%</t>
  </si>
  <si>
    <t>Surplus Available</t>
  </si>
  <si>
    <t>ANTICIPATED</t>
  </si>
  <si>
    <t>RECEIVED</t>
  </si>
  <si>
    <t>CHANGE</t>
  </si>
  <si>
    <t>After Budget</t>
  </si>
  <si>
    <t xml:space="preserve">  Surplus Anticipated</t>
  </si>
  <si>
    <t xml:space="preserve">  Miscellaneous Revenues:</t>
  </si>
  <si>
    <t xml:space="preserve">    SECTION A - LOCAL REVENUES:</t>
  </si>
  <si>
    <t xml:space="preserve">     Licenses:</t>
  </si>
  <si>
    <t xml:space="preserve">       Alcoholic Beverages</t>
  </si>
  <si>
    <t xml:space="preserve">     Fees and Permits</t>
  </si>
  <si>
    <t xml:space="preserve">     Fines and Costs:</t>
  </si>
  <si>
    <t xml:space="preserve">       Municipal Court</t>
  </si>
  <si>
    <t xml:space="preserve">     Interest and Costs on Taxes</t>
  </si>
  <si>
    <t xml:space="preserve">     Interest on Investments and Deposits</t>
  </si>
  <si>
    <t xml:space="preserve">   TOTAL SECTION A - LOCAL REVENUES</t>
  </si>
  <si>
    <t xml:space="preserve">   SECTION B - STATE AID WITHOUT OFFSET APPROP:</t>
  </si>
  <si>
    <t xml:space="preserve">     Consolidated Municipal Property Tax Relief Aid</t>
  </si>
  <si>
    <t xml:space="preserve">     Energy Receipts Tax</t>
  </si>
  <si>
    <t xml:space="preserve">   TOTAL SECTION B - STATE AID WITHOUT OFFSET</t>
  </si>
  <si>
    <t xml:space="preserve">   SECTION C - DED. UNIFORM CONST. CODE FEES</t>
  </si>
  <si>
    <t xml:space="preserve">     Uniform Construction Code Fees</t>
  </si>
  <si>
    <t xml:space="preserve">   TOTAL SECTION C - DEDICATED CONST. CODE FEES</t>
  </si>
  <si>
    <t xml:space="preserve">     N.J. Transportation Trust Fund Authority Act</t>
  </si>
  <si>
    <t xml:space="preserve">   TOTAL MISCELLANEOUS REVENUES</t>
  </si>
  <si>
    <t xml:space="preserve">   RECEIPTS FROM DELINQUENT TAXES</t>
  </si>
  <si>
    <t xml:space="preserve">   AMOUNT TO BE RAISED BY TAXES </t>
  </si>
  <si>
    <t xml:space="preserve">   TOTAL REVENUES</t>
  </si>
  <si>
    <t>SUPPLEMENTAL INFORMATION:</t>
  </si>
  <si>
    <t xml:space="preserve">   Assessed Valuation</t>
  </si>
  <si>
    <t xml:space="preserve">   Tax Rate - Per $100 of Valuation</t>
  </si>
  <si>
    <t>FINAL</t>
  </si>
  <si>
    <t>BUDGET</t>
  </si>
  <si>
    <t>EXPENDED</t>
  </si>
  <si>
    <t>SALARIES</t>
  </si>
  <si>
    <t>OTHER</t>
  </si>
  <si>
    <t>OPERATIONS WITHIN "CAPS"</t>
  </si>
  <si>
    <t>AND WAGES</t>
  </si>
  <si>
    <t>EXPENSES</t>
  </si>
  <si>
    <t>GENERAL GOVERNMENT:</t>
  </si>
  <si>
    <t xml:space="preserve">    Salaries and Wages</t>
  </si>
  <si>
    <t xml:space="preserve">    Other Expenses</t>
  </si>
  <si>
    <t xml:space="preserve">      Salaries and Wages</t>
  </si>
  <si>
    <t xml:space="preserve">      Other Expenses:</t>
  </si>
  <si>
    <t xml:space="preserve"> </t>
  </si>
  <si>
    <t>Total Oper. within "CAPS"</t>
  </si>
  <si>
    <t>Detail:</t>
  </si>
  <si>
    <t xml:space="preserve">  Salaries and Wages</t>
  </si>
  <si>
    <t xml:space="preserve">  Other Expenses</t>
  </si>
  <si>
    <t>DEFERRED CHARGES AND STATUTORY</t>
  </si>
  <si>
    <t>EXPENDITURES-MUNICIPAL WITHIN "CAPS"</t>
  </si>
  <si>
    <t xml:space="preserve">  Deferred Charges:</t>
  </si>
  <si>
    <t xml:space="preserve">    Emergency Authorizations</t>
  </si>
  <si>
    <t xml:space="preserve">  Statutory Expenditures:</t>
  </si>
  <si>
    <t xml:space="preserve">    Contribution to:</t>
  </si>
  <si>
    <t xml:space="preserve">      PERS</t>
  </si>
  <si>
    <t xml:space="preserve">      Social Security (OASI)</t>
  </si>
  <si>
    <t>Total Deferred Charges &amp;</t>
  </si>
  <si>
    <t>Stat. Expenditures-within "CAPS</t>
  </si>
  <si>
    <t>Total Gen.Appro.within "CAPS"</t>
  </si>
  <si>
    <t>OPERATIONS-EXCLUDED FROM "CAPS"</t>
  </si>
  <si>
    <t xml:space="preserve">  Municipal Court:</t>
  </si>
  <si>
    <t>Total Other Operations Excluded From "CAPS"</t>
  </si>
  <si>
    <t>PUBLIC AND PRIVATE PROGRAMS</t>
  </si>
  <si>
    <t>OFFSET BY REVENUES:</t>
  </si>
  <si>
    <t xml:space="preserve">  Clean Communities Program:</t>
  </si>
  <si>
    <t>Total Public and Private Programs Excl.From "CAPS"</t>
  </si>
  <si>
    <t>Total Oper.-Excluded "CAPS"</t>
  </si>
  <si>
    <t>CAP.IMPROV.-EXCLUDED "CAPS"</t>
  </si>
  <si>
    <t xml:space="preserve">  Capital Improvement Fund</t>
  </si>
  <si>
    <t xml:space="preserve">  Transpor.Trust Fund Auth. Act-Local Share</t>
  </si>
  <si>
    <t>Total Capital Improvements</t>
  </si>
  <si>
    <t>MUNICIPAL DEBT SERVICE-EXCL."CAPS":</t>
  </si>
  <si>
    <t xml:space="preserve">  Payment of Bond Anticipation Note</t>
  </si>
  <si>
    <t xml:space="preserve">  Interest on Notes</t>
  </si>
  <si>
    <t>Total Municipal Debt Service</t>
  </si>
  <si>
    <t xml:space="preserve">    Special Emergency-5 year</t>
  </si>
  <si>
    <t>Total Deferred Charges-Excluded from "CAPS"</t>
  </si>
  <si>
    <t>Total Gen.Appro.-Excl."CAPS"</t>
  </si>
  <si>
    <t>Subtotal General Appropriations</t>
  </si>
  <si>
    <t>Reserve for Uncollected Taxes</t>
  </si>
  <si>
    <t>TOTAL APPROPRIATIONS</t>
  </si>
  <si>
    <t>Summary of Appropriations</t>
  </si>
  <si>
    <t xml:space="preserve"> (A) Operations (a&amp;b within CAPS including contingent)</t>
  </si>
  <si>
    <t xml:space="preserve">           Statutory Expenditures</t>
  </si>
  <si>
    <t xml:space="preserve">           (a) Operations-Excluded from "CAPS"</t>
  </si>
  <si>
    <t xml:space="preserve">                     Other Operations</t>
  </si>
  <si>
    <t xml:space="preserve">                     Uniform Construction Code</t>
  </si>
  <si>
    <t xml:space="preserve">                      Interlocal Municipal Service Agreements</t>
  </si>
  <si>
    <t xml:space="preserve">                      Additional Appro. Offset by Revenues</t>
  </si>
  <si>
    <t xml:space="preserve">                      Public and Private Programs Offset by Revenues</t>
  </si>
  <si>
    <t xml:space="preserve">                 Total Operations-Excluded from "CAPS"</t>
  </si>
  <si>
    <t xml:space="preserve"> (C) Capital Improvements</t>
  </si>
  <si>
    <t xml:space="preserve"> (D) Municipal Debt Service</t>
  </si>
  <si>
    <t xml:space="preserve"> (E) Total  Deferred Charges (Sheet 18 &amp; 28)</t>
  </si>
  <si>
    <t xml:space="preserve"> (F) Judgements</t>
  </si>
  <si>
    <t xml:space="preserve"> (G) Cash Deficit of Preceeding Year</t>
  </si>
  <si>
    <t xml:space="preserve"> (K)  Local Dist.School Purposes</t>
  </si>
  <si>
    <t xml:space="preserve"> (N) Transferred to Board of Education</t>
  </si>
  <si>
    <t xml:space="preserve"> (M) Reserve for Uncollected Taxes</t>
  </si>
  <si>
    <t>Total General Appropriations</t>
  </si>
  <si>
    <t xml:space="preserve">  Reserve For Uncollected Taxes:</t>
  </si>
  <si>
    <t>TAX LEVY</t>
  </si>
  <si>
    <t xml:space="preserve">    Municipal Appropriations</t>
  </si>
  <si>
    <t xml:space="preserve">    School and County Taxes</t>
  </si>
  <si>
    <t xml:space="preserve">      Subtotal Requirements</t>
  </si>
  <si>
    <t xml:space="preserve">      Less-Anticipated Revenues</t>
  </si>
  <si>
    <t xml:space="preserve">                -Surplus</t>
  </si>
  <si>
    <t xml:space="preserve">    Cash Required for Support</t>
  </si>
  <si>
    <t xml:space="preserve">      Estimated % of Collections</t>
  </si>
  <si>
    <t xml:space="preserve">    Estimated Levy</t>
  </si>
  <si>
    <t xml:space="preserve">    Appropriation for Reserve For Uncollected Taxes</t>
  </si>
  <si>
    <t xml:space="preserve">    Balance For Local Municipal Tax</t>
  </si>
  <si>
    <t xml:space="preserve">    Tax Rate</t>
  </si>
  <si>
    <t xml:space="preserve">    Tax Rate per $100.</t>
  </si>
  <si>
    <t xml:space="preserve">   TOTAL APPROPRIATIONS</t>
  </si>
  <si>
    <t xml:space="preserve">      Excess Surplus Balance</t>
  </si>
  <si>
    <t xml:space="preserve">      Increase in Tax Rate</t>
  </si>
  <si>
    <t xml:space="preserve">      Total Surplus to Balance Rate</t>
  </si>
  <si>
    <t>Revenues and Appropriation Summaries</t>
  </si>
  <si>
    <t>Summary of Revenues</t>
  </si>
  <si>
    <t>Anticipated</t>
  </si>
  <si>
    <t xml:space="preserve"> 1. Surplus</t>
  </si>
  <si>
    <t xml:space="preserve"> 2. Total Miscellaneous Revenues</t>
  </si>
  <si>
    <t xml:space="preserve"> 3. Receipts from Delinquent Taxes</t>
  </si>
  <si>
    <t xml:space="preserve"> 4. (a) Local Tax for Municipal Purposes</t>
  </si>
  <si>
    <t xml:space="preserve">      (b) Addition to Local District School Tax</t>
  </si>
  <si>
    <t xml:space="preserve">              Total Amount to be Raised by Taxes</t>
  </si>
  <si>
    <t xml:space="preserve">               for Support of Municipal Budget</t>
  </si>
  <si>
    <t xml:space="preserve">                      Total General Revenues</t>
  </si>
  <si>
    <t>Final</t>
  </si>
  <si>
    <t>Budget</t>
  </si>
  <si>
    <t xml:space="preserve"> 1. Operating Expenses:</t>
  </si>
  <si>
    <t xml:space="preserve">           Salaries and Wages</t>
  </si>
  <si>
    <t xml:space="preserve">           Other Expenses</t>
  </si>
  <si>
    <t xml:space="preserve"> 2. Deferred Charges and Other Appropriations</t>
  </si>
  <si>
    <t xml:space="preserve"> 3. Capital Improvements</t>
  </si>
  <si>
    <t xml:space="preserve"> 4. Debt Service (Include for School Purposes)</t>
  </si>
  <si>
    <t xml:space="preserve"> 5. Reserve for Uncollected Taxes</t>
  </si>
  <si>
    <t xml:space="preserve">                     Total General Appropriations</t>
  </si>
  <si>
    <t>Total Number of Employees</t>
  </si>
  <si>
    <t>Balance of Outstanding Debt</t>
  </si>
  <si>
    <t>General</t>
  </si>
  <si>
    <t>Interest</t>
  </si>
  <si>
    <t>Principal</t>
  </si>
  <si>
    <t>Outstanding Balance</t>
  </si>
  <si>
    <t>Copies of the budget are available in the office of the Municipal Clerk at the Municipal Building,</t>
  </si>
  <si>
    <t xml:space="preserve">               </t>
  </si>
  <si>
    <t>ACCOUNT</t>
  </si>
  <si>
    <t>NUMBER</t>
  </si>
  <si>
    <t>Employee Insurance</t>
  </si>
  <si>
    <t>Worker Compensation Insurance</t>
  </si>
  <si>
    <t>Liability Insurance</t>
  </si>
  <si>
    <t>Streets and Roads Maintenance</t>
  </si>
  <si>
    <t xml:space="preserve">  Buildings and Grounds</t>
  </si>
  <si>
    <t>Public Health Services</t>
  </si>
  <si>
    <t>Envionmental Health Services</t>
  </si>
  <si>
    <t xml:space="preserve">      Other Expenses</t>
  </si>
  <si>
    <t>UTILITY EXPENSES AND BULK PURCHASES:</t>
  </si>
  <si>
    <t xml:space="preserve">  Electricity</t>
  </si>
  <si>
    <t xml:space="preserve">  Street Lighting</t>
  </si>
  <si>
    <t xml:space="preserve">  Telephone (excluding equipment acquisition)</t>
  </si>
  <si>
    <t xml:space="preserve">  Water</t>
  </si>
  <si>
    <t xml:space="preserve">  Gas (Natural or propane)</t>
  </si>
  <si>
    <t xml:space="preserve">  Fuel Oil</t>
  </si>
  <si>
    <t xml:space="preserve">  Telecommunications costs</t>
  </si>
  <si>
    <t xml:space="preserve">  Gasoline</t>
  </si>
  <si>
    <t>LANDFILL/SOLID WASTE DISPOSAL COSTS</t>
  </si>
  <si>
    <t xml:space="preserve">    Overexpenditure  of Appropriations</t>
  </si>
  <si>
    <t xml:space="preserve">    (Over)/Under Cap</t>
  </si>
  <si>
    <t xml:space="preserve">    Other Expenses:</t>
  </si>
  <si>
    <t xml:space="preserve">  Engineering Services:</t>
  </si>
  <si>
    <t>Solid Waste Collection(Recycling Program):</t>
  </si>
  <si>
    <t xml:space="preserve">    Contribution to Senior Citizens Center(N.J.S.A. 48:48-9.4)</t>
  </si>
  <si>
    <t xml:space="preserve">   Animal Control Services</t>
  </si>
  <si>
    <t xml:space="preserve">   Welfare/Administration of Public Services</t>
  </si>
  <si>
    <t xml:space="preserve">   Contributions to Social Services Agencies:</t>
  </si>
  <si>
    <t xml:space="preserve">   Recreation Services and Programs</t>
  </si>
  <si>
    <t xml:space="preserve">  Zoning Board of Adjustment(Zoning Officer):</t>
  </si>
  <si>
    <t xml:space="preserve">  Matching Share for Grants</t>
  </si>
  <si>
    <t xml:space="preserve">  Public Defender:</t>
  </si>
  <si>
    <t xml:space="preserve">   Maintenance of Parks:</t>
  </si>
  <si>
    <t xml:space="preserve">  Vehicle Maintenance(including police vehicles):</t>
  </si>
  <si>
    <t xml:space="preserve">       Other</t>
  </si>
  <si>
    <t xml:space="preserve">     Extraordinary Aid</t>
  </si>
  <si>
    <t>08-160</t>
  </si>
  <si>
    <t xml:space="preserve">   SECTION D - INTERLOCAL MUN.SERVICE AGREEMENTS</t>
  </si>
  <si>
    <t xml:space="preserve">   TOTAL SECTION D-INTERLOCAL MUN.SERV.AGREEMENTS</t>
  </si>
  <si>
    <t xml:space="preserve">   SECTION E - ADDITIONAL SPECIAL REVENUES</t>
  </si>
  <si>
    <t xml:space="preserve">   TOTAL SECTION E - ADDITIONAL SPECIAL REVENUES</t>
  </si>
  <si>
    <t xml:space="preserve">   SECTION F - PUBLIC AND PRIVATE REVENUES:</t>
  </si>
  <si>
    <r>
      <t xml:space="preserve">     </t>
    </r>
    <r>
      <rPr>
        <sz val="12"/>
        <rFont val="Arial"/>
        <family val="2"/>
      </rPr>
      <t>Public Health Priority Funding</t>
    </r>
  </si>
  <si>
    <t xml:space="preserve">     Alcohol Education and Rehab. Fund</t>
  </si>
  <si>
    <t xml:space="preserve">     Municipal Alliance on Alcoholism and Drug Abuse</t>
  </si>
  <si>
    <t xml:space="preserve">     Small Cities Grant</t>
  </si>
  <si>
    <t xml:space="preserve">   TOTAL SECTION F - PUBLIC &amp; PRIVATE REVENUES</t>
  </si>
  <si>
    <t xml:space="preserve">   SECTION G - OTHER SPECIAL ITEMS:</t>
  </si>
  <si>
    <t>8-106</t>
  </si>
  <si>
    <t xml:space="preserve">      Uniform Fire Safety Act</t>
  </si>
  <si>
    <t xml:space="preserve">     Legislative Initiative Block Grant</t>
  </si>
  <si>
    <t>County</t>
  </si>
  <si>
    <t>Local School</t>
  </si>
  <si>
    <t>Regional School</t>
  </si>
  <si>
    <t>Open Space</t>
  </si>
  <si>
    <t>1.</t>
  </si>
  <si>
    <t>80015-</t>
  </si>
  <si>
    <t>xxxxxxxxxxxxxx</t>
  </si>
  <si>
    <t>2.</t>
  </si>
  <si>
    <t>Local District School Tax -       Actual</t>
  </si>
  <si>
    <t>80016-</t>
  </si>
  <si>
    <t xml:space="preserve">                                                Estimate **</t>
  </si>
  <si>
    <t>80017-</t>
  </si>
  <si>
    <t>3.</t>
  </si>
  <si>
    <t>Regional School Tax -             Actual</t>
  </si>
  <si>
    <t>80025-</t>
  </si>
  <si>
    <t xml:space="preserve">                                                Estimate *</t>
  </si>
  <si>
    <t>80026-</t>
  </si>
  <si>
    <t>4.</t>
  </si>
  <si>
    <t>Regional High School Tax -     Actual</t>
  </si>
  <si>
    <t>80018-</t>
  </si>
  <si>
    <t xml:space="preserve">    School Budget                     Estimate *</t>
  </si>
  <si>
    <t>80019-</t>
  </si>
  <si>
    <t>5.</t>
  </si>
  <si>
    <t>County Tax -                            Actual</t>
  </si>
  <si>
    <t>80020-</t>
  </si>
  <si>
    <t>80021-</t>
  </si>
  <si>
    <t>6.</t>
  </si>
  <si>
    <t>Special District Tax -                Actual</t>
  </si>
  <si>
    <t>80022-</t>
  </si>
  <si>
    <t>80023-</t>
  </si>
  <si>
    <t>7.</t>
  </si>
  <si>
    <t>Municipal Open Space Tax -    Actual</t>
  </si>
  <si>
    <t>80027-</t>
  </si>
  <si>
    <t>80028-</t>
  </si>
  <si>
    <t>8.</t>
  </si>
  <si>
    <t>Total General Appropriations &amp; Other Taxes</t>
  </si>
  <si>
    <t>80024-01</t>
  </si>
  <si>
    <t>9.</t>
  </si>
  <si>
    <t>Municipal Budget (Item 5)</t>
  </si>
  <si>
    <t>80024-02</t>
  </si>
  <si>
    <t>10.</t>
  </si>
  <si>
    <t>Local Municipal Budget and Other Taxes</t>
  </si>
  <si>
    <t>80024-03</t>
  </si>
  <si>
    <t>11.</t>
  </si>
  <si>
    <t>80024-05</t>
  </si>
  <si>
    <t>Analysis of Item 11:</t>
  </si>
  <si>
    <t>*May not be stated in an amount less than</t>
  </si>
  <si>
    <t xml:space="preserve">   Local District School Tax (Amount Shown on Line 2 Above)</t>
  </si>
  <si>
    <t xml:space="preserve">   Regional School District Tax (Amount Shown on Line 3 Above)</t>
  </si>
  <si>
    <t xml:space="preserve">   Regional High School Tax (Amount Shown on Line 4 Above)</t>
  </si>
  <si>
    <t>proposed budget submitted by the Local</t>
  </si>
  <si>
    <t xml:space="preserve">   County Tax (Amount Shown on Line 5 Above)</t>
  </si>
  <si>
    <t>Board of Education to the Commissioner</t>
  </si>
  <si>
    <t xml:space="preserve">   Special District Tax (Amount Shown on Line 6 Above)</t>
  </si>
  <si>
    <t xml:space="preserve">   Municipal Open Space Tax (Amount Shown on Line 7 Above)</t>
  </si>
  <si>
    <t>136, P.L.1978).  Consideration must be</t>
  </si>
  <si>
    <t>given to calendar year calculation.</t>
  </si>
  <si>
    <t xml:space="preserve">   Tax in Local Municipal Budget</t>
  </si>
  <si>
    <t xml:space="preserve">   Total Amount (See Line 11)</t>
  </si>
  <si>
    <t>12.</t>
  </si>
  <si>
    <t>Note:</t>
  </si>
  <si>
    <t>Computation of "Tax in Local Municipal Budget"</t>
  </si>
  <si>
    <t>The amount of</t>
  </si>
  <si>
    <t>Item 1 - Total General Appropriations</t>
  </si>
  <si>
    <t>anticipated rev-</t>
  </si>
  <si>
    <t>Item 12 - Appropriation: Reserve for Uncollected Taxes</t>
  </si>
  <si>
    <t>enues (Item 9)</t>
  </si>
  <si>
    <t>Subtotal</t>
  </si>
  <si>
    <t>Less: Item 9 - Total Anticipated Revenues</t>
  </si>
  <si>
    <t>the total of Items</t>
  </si>
  <si>
    <t>Amount to be Raised by Taxation in Municipal Budget        80024-07</t>
  </si>
  <si>
    <t>1 and 12.</t>
  </si>
  <si>
    <t>Sheet 25</t>
  </si>
  <si>
    <r>
      <t xml:space="preserve">may </t>
    </r>
    <r>
      <rPr>
        <b/>
        <u val="single"/>
        <sz val="11"/>
        <rFont val="Arial"/>
        <family val="2"/>
      </rPr>
      <t>never</t>
    </r>
    <r>
      <rPr>
        <b/>
        <sz val="11"/>
        <rFont val="Arial"/>
        <family val="2"/>
      </rPr>
      <t xml:space="preserve"> exceed</t>
    </r>
  </si>
  <si>
    <t>**Must be stated in the amount of the</t>
  </si>
  <si>
    <t>Appropriation: Reserve for Uncollected Taxes (Budget Statement, Item 8(M) (Item 11, Less Item 10)                                        80024-06</t>
  </si>
  <si>
    <t xml:space="preserve">     Supplemental Energy Receipts Tax</t>
  </si>
  <si>
    <t xml:space="preserve">     Safe and Secure Communities Program</t>
  </si>
  <si>
    <t xml:space="preserve">     Neighborhood Preservation - Balanced Housing</t>
  </si>
  <si>
    <t xml:space="preserve">     Handicapped Recreation Opportunities Grant</t>
  </si>
  <si>
    <t>08-101</t>
  </si>
  <si>
    <t>08-102</t>
  </si>
  <si>
    <t xml:space="preserve">  Surplus Anticipated with Prior Consent</t>
  </si>
  <si>
    <t>08-103</t>
  </si>
  <si>
    <t>08-104</t>
  </si>
  <si>
    <t>08-105</t>
  </si>
  <si>
    <t>08-110</t>
  </si>
  <si>
    <t>08-109</t>
  </si>
  <si>
    <t xml:space="preserve">     Interest and Costs on Assessments</t>
  </si>
  <si>
    <t xml:space="preserve">     Anticipated Utility Operating Surplus</t>
  </si>
  <si>
    <t>08-112</t>
  </si>
  <si>
    <t>08-115</t>
  </si>
  <si>
    <t>08-114</t>
  </si>
  <si>
    <t>8-116</t>
  </si>
  <si>
    <t xml:space="preserve">      Utility Operating Surplus of Prior Year</t>
  </si>
  <si>
    <t xml:space="preserve">   TOTAL SECTION G - OTHER SPECIAL ITEMS</t>
  </si>
  <si>
    <t>SUMMARY OF REVENUES</t>
  </si>
  <si>
    <t>Surplus Anticipated</t>
  </si>
  <si>
    <t>Surplus Anticipated with Prior Consent</t>
  </si>
  <si>
    <t>Miscellaneous Revenues</t>
  </si>
  <si>
    <t>08</t>
  </si>
  <si>
    <t>Total Section A: Local Revenues</t>
  </si>
  <si>
    <t>09</t>
  </si>
  <si>
    <t>Total Section B: State Aid</t>
  </si>
  <si>
    <t>Total Section C: Uniform Construction Code Fees</t>
  </si>
  <si>
    <t>11</t>
  </si>
  <si>
    <t>Total Section D: Interlocal Mun.Serv.Agreements</t>
  </si>
  <si>
    <t>Total Section E: Additional Revenues</t>
  </si>
  <si>
    <t>10,12</t>
  </si>
  <si>
    <t>Total Section F: Public and Private Revenues</t>
  </si>
  <si>
    <t>Total Section G: Other Special Items</t>
  </si>
  <si>
    <t>Total Miscellaneous Revenue</t>
  </si>
  <si>
    <t>40004-00</t>
  </si>
  <si>
    <t>15-499</t>
  </si>
  <si>
    <t>Receipts from Delinquent Taxes</t>
  </si>
  <si>
    <t>40001-00</t>
  </si>
  <si>
    <t>Subtotal General Revenues</t>
  </si>
  <si>
    <t>Amount to be Raised by Local Taxes:</t>
  </si>
  <si>
    <t>07-190</t>
  </si>
  <si>
    <t xml:space="preserve">      Local Property Taxes</t>
  </si>
  <si>
    <t>40000-00</t>
  </si>
  <si>
    <t>TOTAL GENERAL REVENUES</t>
  </si>
  <si>
    <t>20-100</t>
  </si>
  <si>
    <t>20-100-1</t>
  </si>
  <si>
    <t>20-100-2</t>
  </si>
  <si>
    <t>20-105</t>
  </si>
  <si>
    <t>20-110</t>
  </si>
  <si>
    <t>20-120</t>
  </si>
  <si>
    <t>20-120-1</t>
  </si>
  <si>
    <t>20-120-2</t>
  </si>
  <si>
    <t>20-130</t>
  </si>
  <si>
    <t>20-130-1</t>
  </si>
  <si>
    <t>20-130-2</t>
  </si>
  <si>
    <t>20-135</t>
  </si>
  <si>
    <t>20-135-2</t>
  </si>
  <si>
    <t>20-145</t>
  </si>
  <si>
    <t>20-145-1</t>
  </si>
  <si>
    <t>20-145-2</t>
  </si>
  <si>
    <t>20-150</t>
  </si>
  <si>
    <t>20-150-1</t>
  </si>
  <si>
    <t>20-150-2</t>
  </si>
  <si>
    <t>20-155</t>
  </si>
  <si>
    <t>20-155-1</t>
  </si>
  <si>
    <t>20-155-2</t>
  </si>
  <si>
    <t>20-165</t>
  </si>
  <si>
    <t>20-165-1</t>
  </si>
  <si>
    <t>20-165-2</t>
  </si>
  <si>
    <t>20-170</t>
  </si>
  <si>
    <t>20-170-2</t>
  </si>
  <si>
    <t>20-175</t>
  </si>
  <si>
    <t>20-175-2</t>
  </si>
  <si>
    <t>21-180</t>
  </si>
  <si>
    <t>21-180-1</t>
  </si>
  <si>
    <t>21-180-2</t>
  </si>
  <si>
    <t>21-185</t>
  </si>
  <si>
    <t>21-185-1</t>
  </si>
  <si>
    <t>21-185-2</t>
  </si>
  <si>
    <t>23-210-2</t>
  </si>
  <si>
    <t>23-215-2</t>
  </si>
  <si>
    <t>23-220-2</t>
  </si>
  <si>
    <t>23-225-2</t>
  </si>
  <si>
    <t>25-240</t>
  </si>
  <si>
    <t>25-240-1</t>
  </si>
  <si>
    <t>25-240-2</t>
  </si>
  <si>
    <t>25-252</t>
  </si>
  <si>
    <t>25-252-1</t>
  </si>
  <si>
    <t>25-252-2</t>
  </si>
  <si>
    <t>25-255-2</t>
  </si>
  <si>
    <t>25-260-2</t>
  </si>
  <si>
    <t>25-265</t>
  </si>
  <si>
    <t>25-265-2</t>
  </si>
  <si>
    <t>25-275</t>
  </si>
  <si>
    <t>25-275-1</t>
  </si>
  <si>
    <t>25-275-2</t>
  </si>
  <si>
    <t>PUBLIC WORKS:</t>
  </si>
  <si>
    <t>26-290</t>
  </si>
  <si>
    <t>26-290-1</t>
  </si>
  <si>
    <t>26-290-2</t>
  </si>
  <si>
    <t>26-305</t>
  </si>
  <si>
    <t>26-305-1</t>
  </si>
  <si>
    <t>26-305-2</t>
  </si>
  <si>
    <t>26-310</t>
  </si>
  <si>
    <t>26-310-1</t>
  </si>
  <si>
    <t>26-310-2</t>
  </si>
  <si>
    <t>26-315</t>
  </si>
  <si>
    <t>26-315-2</t>
  </si>
  <si>
    <t>27-330</t>
  </si>
  <si>
    <t>27-330-1</t>
  </si>
  <si>
    <t>27-330-2</t>
  </si>
  <si>
    <t>27-335</t>
  </si>
  <si>
    <t>27-335-1</t>
  </si>
  <si>
    <t>27-335-2</t>
  </si>
  <si>
    <t>27-340</t>
  </si>
  <si>
    <t>27-340-2</t>
  </si>
  <si>
    <t>27-345</t>
  </si>
  <si>
    <t>27-345-1</t>
  </si>
  <si>
    <t>27-345-2</t>
  </si>
  <si>
    <t>27-360</t>
  </si>
  <si>
    <t>27-360-2</t>
  </si>
  <si>
    <t>HEALTH AND HUMAN SERVICES:</t>
  </si>
  <si>
    <t>PARKS AND RECREATION:</t>
  </si>
  <si>
    <t>28-370</t>
  </si>
  <si>
    <t>28-370-1</t>
  </si>
  <si>
    <t>28-370-2</t>
  </si>
  <si>
    <t>28-375</t>
  </si>
  <si>
    <t>28-375-2</t>
  </si>
  <si>
    <t>EDUCATION:</t>
  </si>
  <si>
    <t>INSURANCE:</t>
  </si>
  <si>
    <t>LAND USE ADMINISTRATION:</t>
  </si>
  <si>
    <t>CODE ENFORCEMENT AND ADMINISTRATION:</t>
  </si>
  <si>
    <t>OTHER COMMON OPERATING FUNCTIONS(Unclassified):</t>
  </si>
  <si>
    <t>29-390</t>
  </si>
  <si>
    <t>29-390-2</t>
  </si>
  <si>
    <t>30-420</t>
  </si>
  <si>
    <t>30-420-2</t>
  </si>
  <si>
    <t>31-435-2</t>
  </si>
  <si>
    <t>31-440-2</t>
  </si>
  <si>
    <t>31-445-2</t>
  </si>
  <si>
    <t>31-446-2</t>
  </si>
  <si>
    <t>31-447-2</t>
  </si>
  <si>
    <t>31-450-2</t>
  </si>
  <si>
    <t>31-460-2</t>
  </si>
  <si>
    <t>32-465-1</t>
  </si>
  <si>
    <t>32-465-2</t>
  </si>
  <si>
    <t>46-870-2</t>
  </si>
  <si>
    <t>46-880-2</t>
  </si>
  <si>
    <t>36-471-2</t>
  </si>
  <si>
    <t>36-475-2</t>
  </si>
  <si>
    <t>36-472-2</t>
  </si>
  <si>
    <t>36-474-2</t>
  </si>
  <si>
    <t xml:space="preserve">      PFPension Fund</t>
  </si>
  <si>
    <t xml:space="preserve">      PFRetirement System</t>
  </si>
  <si>
    <t>43-490</t>
  </si>
  <si>
    <t>43-490-2</t>
  </si>
  <si>
    <t>43-495</t>
  </si>
  <si>
    <t>43-495-2</t>
  </si>
  <si>
    <t>40-700</t>
  </si>
  <si>
    <t>41-770-2</t>
  </si>
  <si>
    <t>41-770</t>
  </si>
  <si>
    <t>41-899-2</t>
  </si>
  <si>
    <t>44-901</t>
  </si>
  <si>
    <t>44-902</t>
  </si>
  <si>
    <t xml:space="preserve">  Down Payments on Improvements</t>
  </si>
  <si>
    <t xml:space="preserve">  Payment of Bond Principal</t>
  </si>
  <si>
    <t xml:space="preserve">  Interest on Bonds</t>
  </si>
  <si>
    <t>45-935</t>
  </si>
  <si>
    <t>45-930</t>
  </si>
  <si>
    <t>45-925</t>
  </si>
  <si>
    <t>45-920</t>
  </si>
  <si>
    <t>41-865</t>
  </si>
  <si>
    <t>45-940</t>
  </si>
  <si>
    <t xml:space="preserve">  Green Trust Loan Payments</t>
  </si>
  <si>
    <t>46-870</t>
  </si>
  <si>
    <t>46-875</t>
  </si>
  <si>
    <t>46-871</t>
  </si>
  <si>
    <t xml:space="preserve">    Special Emergency-3 year</t>
  </si>
  <si>
    <t>08-113</t>
  </si>
  <si>
    <t>DEFERRED CHARGES-MUNICIPAL</t>
  </si>
  <si>
    <t>EXCL. "CAPS</t>
  </si>
  <si>
    <t xml:space="preserve">  Total Surplus Anticipated</t>
  </si>
  <si>
    <t>No. of employees (for advert.)</t>
  </si>
  <si>
    <t>Outstanding Debt (for advert.)</t>
  </si>
  <si>
    <t>31-430-2</t>
  </si>
  <si>
    <t>Capital Improvements</t>
  </si>
  <si>
    <t>of the TOWNSHIP of FRANKLIN</t>
  </si>
  <si>
    <t>County of WARREN</t>
  </si>
  <si>
    <t>Notice is hereby given that the budget and tax resolution was approved by the Township Committee</t>
  </si>
  <si>
    <t>at 7:00 o'clock PM, at which time and place objections to the Budget and Tax Resolution for the year</t>
  </si>
  <si>
    <t>Route 57, Broadway, New Jersey (908) 689-3994 during the hours of  9:00 AM and 4:00 PM.</t>
  </si>
  <si>
    <t>FRANKLIN TOWNSHIP - WARREN COUNTY</t>
  </si>
  <si>
    <t>TOWNSHIP OF FRANKLIN</t>
  </si>
  <si>
    <t xml:space="preserve">     Garden State Trust Fund</t>
  </si>
  <si>
    <t xml:space="preserve">   General Administration:</t>
  </si>
  <si>
    <t xml:space="preserve">         Codification and Revision of Ordinances</t>
  </si>
  <si>
    <t xml:space="preserve">         Miscellaneous Other Expenses</t>
  </si>
  <si>
    <t xml:space="preserve">   Human Resources (Personnel):</t>
  </si>
  <si>
    <t>20-105-2</t>
  </si>
  <si>
    <t xml:space="preserve">       Education Program for Employees</t>
  </si>
  <si>
    <t xml:space="preserve">   Mayor and Council:</t>
  </si>
  <si>
    <t>20-110-1</t>
  </si>
  <si>
    <t>20-110-2</t>
  </si>
  <si>
    <t xml:space="preserve">   Municipal Clerk(Assesment Search Officer):</t>
  </si>
  <si>
    <t xml:space="preserve">   Financial Administration (Treasury):</t>
  </si>
  <si>
    <t xml:space="preserve">  Audit Services:</t>
  </si>
  <si>
    <t>20-135-1</t>
  </si>
  <si>
    <t xml:space="preserve">  Revenue Administration (Tax Collection)(Search Official):</t>
  </si>
  <si>
    <t xml:space="preserve">  Tax Assessment Administration:</t>
  </si>
  <si>
    <t xml:space="preserve">      Other Professional, Consultant</t>
  </si>
  <si>
    <t xml:space="preserve">      Miscellaneous Other Expenses</t>
  </si>
  <si>
    <t xml:space="preserve">  Legal Services (Legal Dept.):</t>
  </si>
  <si>
    <t xml:space="preserve">  Economic Development Agencies:</t>
  </si>
  <si>
    <t xml:space="preserve">  Historical Sites Office:</t>
  </si>
  <si>
    <t>20-175-1</t>
  </si>
  <si>
    <t xml:space="preserve">  Planning Board:</t>
  </si>
  <si>
    <t xml:space="preserve">      Other Professional, Consultant and Specialized Services</t>
  </si>
  <si>
    <t>22-195</t>
  </si>
  <si>
    <t xml:space="preserve">  Construction Official:</t>
  </si>
  <si>
    <t>22-195-1</t>
  </si>
  <si>
    <t>22-195-2</t>
  </si>
  <si>
    <t xml:space="preserve">  Unemployment Insurance</t>
  </si>
  <si>
    <t>PUBLIC SAFETY FUNCTIONS:</t>
  </si>
  <si>
    <t xml:space="preserve">  Police Department:</t>
  </si>
  <si>
    <t>25-250</t>
  </si>
  <si>
    <t xml:space="preserve">  Police Dispatch/911:</t>
  </si>
  <si>
    <t>25-250-1</t>
  </si>
  <si>
    <t>25-250-2</t>
  </si>
  <si>
    <t xml:space="preserve">  Office of Emergency Management:</t>
  </si>
  <si>
    <t xml:space="preserve">  Aid to Volunteer Fire Companies</t>
  </si>
  <si>
    <t xml:space="preserve">  Fire Department:</t>
  </si>
  <si>
    <t>25-265-1</t>
  </si>
  <si>
    <t xml:space="preserve">       Fire Hydrant Services</t>
  </si>
  <si>
    <t xml:space="preserve">  Municipal Prosecutor's Office:</t>
  </si>
  <si>
    <t>27-340-1</t>
  </si>
  <si>
    <t>30-425-2</t>
  </si>
  <si>
    <t xml:space="preserve">  Salary and Wage/Longevity Pay Adjustment</t>
  </si>
  <si>
    <t xml:space="preserve">  Municipal Library:</t>
  </si>
  <si>
    <t xml:space="preserve">  Celebration of Public Events</t>
  </si>
  <si>
    <t>43-490-1</t>
  </si>
  <si>
    <t>41-702</t>
  </si>
  <si>
    <t xml:space="preserve">  Municipal Alliance on Alcoholism &amp; Drug Abuse:</t>
  </si>
  <si>
    <t xml:space="preserve">       Federal Share</t>
  </si>
  <si>
    <t xml:space="preserve">       Local Share</t>
  </si>
  <si>
    <t>41-702-2</t>
  </si>
  <si>
    <t xml:space="preserve">  Insurance:</t>
  </si>
  <si>
    <t xml:space="preserve">  Improvements to Building</t>
  </si>
  <si>
    <t>COMPUTATION OF APPROPRIATION:</t>
  </si>
  <si>
    <t>RESERVE FOR UNCOLLECTED TAXES AND</t>
  </si>
  <si>
    <t>AMOUNT TO BE RAISED BY TAXATION</t>
  </si>
  <si>
    <t>MUNICIPAL COURT COSTS</t>
  </si>
  <si>
    <t xml:space="preserve">     Stormwater Management Program</t>
  </si>
  <si>
    <t xml:space="preserve">  Stormwater Management Program:</t>
  </si>
  <si>
    <t>TAX RATES</t>
  </si>
  <si>
    <t>Twsp Rate</t>
  </si>
  <si>
    <t>2005</t>
  </si>
  <si>
    <t>Total Rate/</t>
  </si>
  <si>
    <t>Year</t>
  </si>
  <si>
    <t>Valuation</t>
  </si>
  <si>
    <t>Tax  $</t>
  </si>
  <si>
    <t>Average Increase/(Decrease)</t>
  </si>
  <si>
    <t>EXISTING</t>
  </si>
  <si>
    <t>PROPOSED CAPITAL IMPROVEMENTS:</t>
  </si>
  <si>
    <t>AMOUNT</t>
  </si>
  <si>
    <t>CAP FD</t>
  </si>
  <si>
    <t>DEBT</t>
  </si>
  <si>
    <t>GRANTS</t>
  </si>
  <si>
    <t xml:space="preserve">    Road Dedpartment:</t>
  </si>
  <si>
    <t>_______</t>
  </si>
  <si>
    <t>TOTAL</t>
  </si>
  <si>
    <t xml:space="preserve">      Capital Improvement Fund</t>
  </si>
  <si>
    <t xml:space="preserve">      Improvements to Building</t>
  </si>
  <si>
    <t xml:space="preserve">      Purc. Of Land-Millbrook Road</t>
  </si>
  <si>
    <t xml:space="preserve">      Imp. To Roads/Paving and Parking Lot</t>
  </si>
  <si>
    <t xml:space="preserve">      Transpor.Trust Fund Auth. Act</t>
  </si>
  <si>
    <t xml:space="preserve">      Transpor.Trust Fund Auth. Act-Local Share</t>
  </si>
  <si>
    <t xml:space="preserve">   Mininni Road Improvements</t>
  </si>
  <si>
    <t>Ord. Date</t>
  </si>
  <si>
    <t xml:space="preserve">   Purchase Fire/First Aid/Road Equip</t>
  </si>
  <si>
    <t>7-26-99</t>
  </si>
  <si>
    <t>5-8-00</t>
  </si>
  <si>
    <t xml:space="preserve">   Purchase Fire Equip</t>
  </si>
  <si>
    <t xml:space="preserve">   Millbrook and Other Road Improvements</t>
  </si>
  <si>
    <t>4-5-04</t>
  </si>
  <si>
    <t xml:space="preserve">   Improvements to Halfway House/Good Springs Road</t>
  </si>
  <si>
    <t>1-3-05</t>
  </si>
  <si>
    <t>Revalue Effect</t>
  </si>
  <si>
    <t>OPEN SPACE TAX</t>
  </si>
  <si>
    <t>10-771</t>
  </si>
  <si>
    <t>41-771</t>
  </si>
  <si>
    <t>41-771-2</t>
  </si>
  <si>
    <t>Star-Gazette</t>
  </si>
  <si>
    <t>7:00 PM</t>
  </si>
  <si>
    <t>2006</t>
  </si>
  <si>
    <t xml:space="preserve">     Drunk Driving Enforcement Fund</t>
  </si>
  <si>
    <t xml:space="preserve">    Spec.Emergency Authorizations-5 yr.</t>
  </si>
  <si>
    <t>by DLGS</t>
  </si>
  <si>
    <t xml:space="preserve">     Clean Communities Program</t>
  </si>
  <si>
    <t>09-201</t>
  </si>
  <si>
    <t>09-204</t>
  </si>
  <si>
    <t>09-200</t>
  </si>
  <si>
    <t>09-202</t>
  </si>
  <si>
    <t>09-203</t>
  </si>
  <si>
    <t>09-206</t>
  </si>
  <si>
    <t>assigned</t>
  </si>
  <si>
    <t>10-785</t>
  </si>
  <si>
    <t>10-865</t>
  </si>
  <si>
    <t>10-701</t>
  </si>
  <si>
    <t>10-745</t>
  </si>
  <si>
    <t>10-770</t>
  </si>
  <si>
    <t>10-702</t>
  </si>
  <si>
    <t>10-703</t>
  </si>
  <si>
    <t>10-704</t>
  </si>
  <si>
    <t>10-705</t>
  </si>
  <si>
    <t>10-706</t>
  </si>
  <si>
    <t>10-707</t>
  </si>
  <si>
    <t>AVAIL</t>
  </si>
  <si>
    <t>(Lopat Court)</t>
  </si>
  <si>
    <t>Misc</t>
  </si>
  <si>
    <t>Del Tax</t>
  </si>
  <si>
    <t>CY taxes</t>
  </si>
  <si>
    <t>MRNA</t>
  </si>
  <si>
    <t>Approp Lapsed</t>
  </si>
  <si>
    <t>Defer Sch Tax</t>
  </si>
  <si>
    <t>BALANCE IN CAPITAL IMPROVEMENT FUND</t>
  </si>
  <si>
    <t>BALANCE IN CAPITAL FUND - IMPROVEMENT AUTH'S RESERVED:</t>
  </si>
  <si>
    <t xml:space="preserve">   Parking Lot Improvements</t>
  </si>
  <si>
    <t xml:space="preserve">   Improvments to Munic Bldg</t>
  </si>
  <si>
    <t xml:space="preserve">   Mtn View Road</t>
  </si>
  <si>
    <t xml:space="preserve">   Open space</t>
  </si>
  <si>
    <t>4-4-05</t>
  </si>
  <si>
    <t>8-1-05</t>
  </si>
  <si>
    <t>201-42</t>
  </si>
  <si>
    <t>Interlocal Municipal Service Agreements:</t>
  </si>
  <si>
    <t>201-42-2</t>
  </si>
  <si>
    <t xml:space="preserve">    Municipal Court(Lopatcong Twp.)-Other Expenses</t>
  </si>
  <si>
    <t xml:space="preserve">  Recreational Equipment</t>
  </si>
  <si>
    <t xml:space="preserve">  Aid to First Aid Organizations</t>
  </si>
  <si>
    <t>2007</t>
  </si>
  <si>
    <t>44-903</t>
  </si>
  <si>
    <t>44-904</t>
  </si>
  <si>
    <t>COUNTY OF WARREN</t>
  </si>
  <si>
    <t>STATE OF NEW JERSEY</t>
  </si>
  <si>
    <t>Surplus anticipated general revenues</t>
  </si>
  <si>
    <t>Total Miscellaneous revenue</t>
  </si>
  <si>
    <t>Amount to be Raised by Taxes</t>
  </si>
  <si>
    <t>Total General Revenues</t>
  </si>
  <si>
    <t>Total Operations</t>
  </si>
  <si>
    <t>Debt Service</t>
  </si>
  <si>
    <t>Statutory Expenses</t>
  </si>
  <si>
    <t>Reserve for Delinquent Taxes</t>
  </si>
  <si>
    <t>Total Municipal Budget</t>
  </si>
  <si>
    <t>Motion:</t>
  </si>
  <si>
    <t>Second:</t>
  </si>
  <si>
    <t>Committee Polled:</t>
  </si>
  <si>
    <t>__________________________________________</t>
  </si>
  <si>
    <t>Witness my hand and the SEAL of the Township of Franklin.</t>
  </si>
  <si>
    <t>Denise L. Cicerelle, Municipal Clerk</t>
  </si>
  <si>
    <t>Available</t>
  </si>
  <si>
    <t>Princ</t>
  </si>
  <si>
    <t>Int</t>
  </si>
  <si>
    <t xml:space="preserve">     Clean Communities Program </t>
  </si>
  <si>
    <t>Analysis of Increase/(Decrease) in Property Tax for Average Home Valued at $200,000:</t>
  </si>
  <si>
    <t>10-708</t>
  </si>
  <si>
    <t>10-709</t>
  </si>
  <si>
    <t>10-710</t>
  </si>
  <si>
    <t>41-701-2</t>
  </si>
  <si>
    <t>41-708-2</t>
  </si>
  <si>
    <t>41-709-2</t>
  </si>
  <si>
    <t>41-710-2</t>
  </si>
  <si>
    <t>(Thursday)</t>
  </si>
  <si>
    <t xml:space="preserve">     Municpal Property Tax Assisstance</t>
  </si>
  <si>
    <t>2008</t>
  </si>
  <si>
    <t>net of school bus reimbursements refunded to line item.</t>
  </si>
  <si>
    <t xml:space="preserve">    Other Expenses-Snow Removal Trust</t>
  </si>
  <si>
    <t>Max Allowed</t>
  </si>
  <si>
    <t>$2000 mr john; All $ goes into rec trust fund-ded by rider</t>
  </si>
  <si>
    <t xml:space="preserve">   Appropriation Cap Budget Limit</t>
  </si>
  <si>
    <t>(Over)/Under Levy Cap</t>
  </si>
  <si>
    <r>
      <t xml:space="preserve">Amount of Item 10 Divided by            94.83 % </t>
    </r>
    <r>
      <rPr>
        <sz val="10"/>
        <rFont val="Arial"/>
        <family val="2"/>
      </rPr>
      <t xml:space="preserve">[820024-04] </t>
    </r>
    <r>
      <rPr>
        <sz val="14"/>
        <rFont val="Arial"/>
        <family val="2"/>
      </rPr>
      <t>Equals Amount to be Raised by Taxation (Percentage used must not exceed the applicable percentage shown by Item 13, Sheet 22)</t>
    </r>
  </si>
  <si>
    <t>YEAR 2009</t>
  </si>
  <si>
    <t>2009</t>
  </si>
  <si>
    <t>"actual Tax of year 2007.</t>
  </si>
  <si>
    <t xml:space="preserve">     Solid Waste &amp; Stormwater Grant - CY 2007</t>
  </si>
  <si>
    <t xml:space="preserve">     Highlands Grant - CY 2007</t>
  </si>
  <si>
    <t xml:space="preserve">  Recycling Tonnage Grant - CY 2007</t>
  </si>
  <si>
    <t xml:space="preserve">  Solid Waste &amp; Stormwater Grant - CY 2007</t>
  </si>
  <si>
    <t xml:space="preserve">  ANJEC Open Space Grant - CY 2007</t>
  </si>
  <si>
    <t xml:space="preserve">  Highlands Grant - CY 2007</t>
  </si>
  <si>
    <t>2007 BUDGET</t>
  </si>
  <si>
    <t xml:space="preserve">     Recycling Tonnage Grant - PY Receipt</t>
  </si>
  <si>
    <t xml:space="preserve">      Sale of Municipal Assets</t>
  </si>
  <si>
    <t>41-865-2</t>
  </si>
  <si>
    <t xml:space="preserve">  Transpor.Trust Fund Auth. Act-Willow Grove II</t>
  </si>
  <si>
    <t xml:space="preserve">  Transpor.Trust Fund Auth. Act-Millbrook Bank Stabilization</t>
  </si>
  <si>
    <t>10-865-2</t>
  </si>
  <si>
    <t xml:space="preserve"> 12/31/09</t>
  </si>
  <si>
    <t>IN 2010 MUNICIPAL BUDGET</t>
  </si>
  <si>
    <t>YEAR 2010</t>
  </si>
  <si>
    <t>Total General Appropriations for 2010 Municipal Budget Statement Item 8(L)(Exclusive of Reserve for Uncollected Taxes)</t>
  </si>
  <si>
    <t>Less: Total Anticipated Revenues from 2010 in</t>
  </si>
  <si>
    <t>Cash Required from 2010 Taxes to Support</t>
  </si>
  <si>
    <t>of Education on January 15, 2010 (Chap.</t>
  </si>
  <si>
    <t>CALENDAR YEAR - 2010</t>
  </si>
  <si>
    <t>PROJECTED 2010</t>
  </si>
  <si>
    <t>2010</t>
  </si>
  <si>
    <t>2010 DS Related to Open Space:</t>
  </si>
  <si>
    <t>2010 Estimate</t>
  </si>
  <si>
    <t xml:space="preserve"> 2010 MUNICIPAL BUDGET</t>
  </si>
  <si>
    <t>for the fiscal year 2010</t>
  </si>
  <si>
    <t>2010 may be presented by taxpayers or other interested persons.</t>
  </si>
  <si>
    <t>RESOLUTION-#2010-</t>
  </si>
  <si>
    <t>2010 FRANKLIN TOWNSHIP MUNICIPAL BUDGET</t>
  </si>
  <si>
    <t>Date: April 6, 2010</t>
  </si>
  <si>
    <t xml:space="preserve">     Clean Communities Program -CY 2007/2009 excess</t>
  </si>
  <si>
    <t xml:space="preserve">     ANJEC Open Space Grant - CY 2009</t>
  </si>
  <si>
    <t>2009-Realized</t>
  </si>
  <si>
    <t>2009 Actual</t>
  </si>
  <si>
    <t xml:space="preserve">   Cap Base = 1,210,239</t>
  </si>
  <si>
    <t xml:space="preserve">At 3.5% w/bank </t>
  </si>
  <si>
    <t>Add back in CY10:</t>
  </si>
  <si>
    <t>Caused by decrease in debt svc; must approp decrease into CIF, as it is excluded from levy cap</t>
  </si>
  <si>
    <t>Then, must def school tax so that surplus in budget is 190k higher than last year's budget</t>
  </si>
  <si>
    <t>Before any of above is done, must get under approp cap - cut $21k.</t>
  </si>
  <si>
    <t>I/F grants</t>
  </si>
  <si>
    <t>Project Bal 12/10</t>
  </si>
  <si>
    <t>Actual = 96.25</t>
  </si>
  <si>
    <t>Reduction in revenues</t>
  </si>
  <si>
    <t>increases above cap in approp.</t>
  </si>
  <si>
    <t>Due to putting in actual PERS approp.</t>
  </si>
  <si>
    <t>to paper by 4/16</t>
  </si>
  <si>
    <t>4/5/010</t>
  </si>
  <si>
    <t>Max -990,397</t>
  </si>
  <si>
    <t xml:space="preserve">      NOW, THEREFORE BE IT RESOLVED, by the Township Committee of the Township of Franklin, Warren County, New Jersey, that the Township of Franklin hereby petitions the Director of the Division of Local Government Services that the 2010 Local Municipal Budget be introduced and approved on April 5, 2010.</t>
  </si>
  <si>
    <t xml:space="preserve">      WHEREAS, the Township of Franklin is holding a meeting on April 5, 2010, for the purpose of introducing the 2010 Municipal Budget and conducting other matters; and,</t>
  </si>
  <si>
    <t xml:space="preserve">       I, Denise L. Cicerelle, Municipal Clerk of the Township of Franklin, hereby certify the foregoing to be a true and accurate copy of a Resolution adopted by the Franklin Township governing body at the business meeting held on April 5, 2010.</t>
  </si>
  <si>
    <t>of the Township of Franklin, County of Warren, on April 5, 2010.</t>
  </si>
  <si>
    <t>A hearing on the budget and tax resolution will be held at the Municipal Building on May 3, 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</si>
</sst>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0_);\(#,##0.00000\)"/>
    <numFmt numFmtId="166" formatCode="0.00000_)"/>
    <numFmt numFmtId="167" formatCode="#,##0.0000_);\(#,##0.0000\)"/>
    <numFmt numFmtId="168" formatCode="#,##0.0000000000_);\(#,##0.0000000000\)"/>
    <numFmt numFmtId="169" formatCode="_(&quot;$&quot;* #,##0_);_(&quot;$&quot;* \(#,##0\);_(&quot;$&quot;* &quot;-&quot;??_);_(@_)"/>
    <numFmt numFmtId="170" formatCode="0.00_)"/>
    <numFmt numFmtId="171" formatCode="0000"/>
    <numFmt numFmtId="172" formatCode="0.00000%"/>
    <numFmt numFmtId="173" formatCode="0_);\(0\)"/>
    <numFmt numFmtId="174" formatCode="m/d/yy;@"/>
    <numFmt numFmtId="175" formatCode="0.0%"/>
    <numFmt numFmtId="176" formatCode="#,##0.000_);\(#,##0.000\)"/>
    <numFmt numFmtId="177" formatCode="#,##0.0_);\(#,##0.0\)"/>
    <numFmt numFmtId="178" formatCode="_(* #,##0.000_);_(* \(#,##0.000\);_(* &quot;-&quot;??_);_(@_)"/>
  </numFmts>
  <fonts count="33">
    <font>
      <sz val="12"/>
      <name val="Arial"/>
      <family val="0"/>
    </font>
    <font>
      <sz val="10"/>
      <name val="Arial"/>
      <family val="0"/>
    </font>
    <font>
      <b/>
      <sz val="12"/>
      <name val="Arial"/>
      <family val="2"/>
    </font>
    <font>
      <b/>
      <u val="single"/>
      <sz val="12"/>
      <name val="Arial"/>
      <family val="2"/>
    </font>
    <font>
      <u val="single"/>
      <sz val="12"/>
      <name val="Arial"/>
      <family val="2"/>
    </font>
    <font>
      <u val="double"/>
      <sz val="12"/>
      <name val="Arial"/>
      <family val="2"/>
    </font>
    <font>
      <sz val="8"/>
      <name val="Arial"/>
      <family val="2"/>
    </font>
    <font>
      <b/>
      <i/>
      <sz val="16"/>
      <name val="Helv"/>
      <family val="0"/>
    </font>
    <font>
      <b/>
      <u val="double"/>
      <sz val="12"/>
      <name val="Arial"/>
      <family val="2"/>
    </font>
    <font>
      <b/>
      <sz val="22"/>
      <name val="Arial"/>
      <family val="2"/>
    </font>
    <font>
      <b/>
      <sz val="16"/>
      <name val="Arial"/>
      <family val="2"/>
    </font>
    <font>
      <b/>
      <sz val="14"/>
      <name val="Arial"/>
      <family val="2"/>
    </font>
    <font>
      <sz val="14"/>
      <name val="Arial"/>
      <family val="2"/>
    </font>
    <font>
      <sz val="9"/>
      <name val="Arial"/>
      <family val="2"/>
    </font>
    <font>
      <b/>
      <sz val="11"/>
      <name val="Arial"/>
      <family val="2"/>
    </font>
    <font>
      <b/>
      <u val="single"/>
      <sz val="11"/>
      <name val="Arial"/>
      <family val="2"/>
    </font>
    <font>
      <u val="singleAccounting"/>
      <sz val="12"/>
      <name val="Arial"/>
      <family val="2"/>
    </font>
    <font>
      <u val="single"/>
      <sz val="9"/>
      <color indexed="12"/>
      <name val="Arial"/>
      <family val="0"/>
    </font>
    <font>
      <u val="single"/>
      <sz val="9"/>
      <color indexed="36"/>
      <name val="Arial"/>
      <family val="0"/>
    </font>
    <font>
      <sz val="12"/>
      <color indexed="8"/>
      <name val="Arial"/>
      <family val="0"/>
    </font>
    <font>
      <u val="single"/>
      <sz val="12"/>
      <color indexed="8"/>
      <name val="Arial"/>
      <family val="0"/>
    </font>
    <font>
      <b/>
      <sz val="12"/>
      <color indexed="8"/>
      <name val="Arial"/>
      <family val="2"/>
    </font>
    <font>
      <u val="doubleAccounting"/>
      <sz val="12"/>
      <name val="Arial"/>
      <family val="2"/>
    </font>
    <font>
      <sz val="11"/>
      <name val="Arial"/>
      <family val="0"/>
    </font>
    <font>
      <b/>
      <sz val="12"/>
      <color indexed="10"/>
      <name val="Arial"/>
      <family val="2"/>
    </font>
    <font>
      <b/>
      <sz val="12"/>
      <name val="CG Times (WN)"/>
      <family val="0"/>
    </font>
    <font>
      <sz val="12"/>
      <name val="CG Times (WN)"/>
      <family val="0"/>
    </font>
    <font>
      <b/>
      <u val="single"/>
      <sz val="12"/>
      <name val="CG Times (WN)"/>
      <family val="0"/>
    </font>
    <font>
      <u val="single"/>
      <sz val="12"/>
      <name val="CG Times (WN)"/>
      <family val="0"/>
    </font>
    <font>
      <u val="double"/>
      <sz val="12"/>
      <name val="CG Times (WN)"/>
      <family val="0"/>
    </font>
    <font>
      <sz val="12"/>
      <color indexed="10"/>
      <name val="Arial"/>
      <family val="2"/>
    </font>
    <font>
      <b/>
      <u val="single"/>
      <sz val="12"/>
      <color indexed="10"/>
      <name val="Arial"/>
      <family val="2"/>
    </font>
    <font>
      <b/>
      <u val="double"/>
      <sz val="12"/>
      <color indexed="10"/>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medium">
        <color indexed="8"/>
      </top>
      <bottom style="medium">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color indexed="63"/>
      </right>
      <top style="thin">
        <color indexed="8"/>
      </top>
      <bottom style="double">
        <color indexed="8"/>
      </bottom>
    </border>
    <border>
      <left>
        <color indexed="63"/>
      </left>
      <right>
        <color indexed="63"/>
      </right>
      <top style="medium">
        <color indexed="8"/>
      </top>
      <bottom>
        <color indexed="63"/>
      </bottom>
    </border>
    <border>
      <left>
        <color indexed="63"/>
      </left>
      <right style="thick">
        <color indexed="8"/>
      </right>
      <top>
        <color indexed="63"/>
      </top>
      <bottom style="thick">
        <color indexed="8"/>
      </bottom>
    </border>
  </borders>
  <cellStyleXfs count="2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38" fontId="6" fillId="2" borderId="0" applyNumberFormat="0" applyBorder="0" applyAlignment="0" applyProtection="0"/>
    <xf numFmtId="0" fontId="17" fillId="0" borderId="0" applyNumberFormat="0" applyFill="0" applyBorder="0" applyAlignment="0" applyProtection="0"/>
    <xf numFmtId="10" fontId="6" fillId="3" borderId="1" applyNumberFormat="0" applyBorder="0" applyAlignment="0" applyProtection="0"/>
    <xf numFmtId="170" fontId="7" fillId="0" borderId="0">
      <alignment/>
      <protection/>
    </xf>
    <xf numFmtId="7" fontId="0" fillId="0" borderId="0">
      <alignment/>
      <protection/>
    </xf>
    <xf numFmtId="9" fontId="1" fillId="0" borderId="0" applyFont="0" applyFill="0" applyBorder="0" applyAlignment="0" applyProtection="0"/>
    <xf numFmtId="10" fontId="1" fillId="0" borderId="0" applyFont="0" applyFill="0" applyBorder="0" applyAlignment="0" applyProtection="0"/>
  </cellStyleXfs>
  <cellXfs count="222">
    <xf numFmtId="37" fontId="0" fillId="0" borderId="0" xfId="0" applyAlignment="1">
      <alignment/>
    </xf>
    <xf numFmtId="37" fontId="2" fillId="0" borderId="0" xfId="0" applyFont="1" applyAlignment="1" applyProtection="1">
      <alignment/>
      <protection/>
    </xf>
    <xf numFmtId="37" fontId="3" fillId="0" borderId="0" xfId="0" applyFont="1" applyAlignment="1" applyProtection="1">
      <alignment/>
      <protection/>
    </xf>
    <xf numFmtId="37" fontId="2" fillId="0" borderId="0" xfId="0" applyFont="1" applyAlignment="1" applyProtection="1">
      <alignment horizontal="centerContinuous"/>
      <protection/>
    </xf>
    <xf numFmtId="37" fontId="0" fillId="0" borderId="0" xfId="0" applyFont="1" applyAlignment="1" applyProtection="1">
      <alignment horizontal="centerContinuous"/>
      <protection/>
    </xf>
    <xf numFmtId="164" fontId="0" fillId="0" borderId="0" xfId="0" applyNumberFormat="1" applyFont="1" applyAlignment="1" applyProtection="1">
      <alignment horizontal="centerContinuous"/>
      <protection/>
    </xf>
    <xf numFmtId="37" fontId="0" fillId="0" borderId="0" xfId="0" applyFont="1" applyAlignment="1" applyProtection="1">
      <alignment/>
      <protection/>
    </xf>
    <xf numFmtId="37" fontId="0" fillId="0" borderId="0" xfId="0" applyFont="1" applyAlignment="1" applyProtection="1">
      <alignment horizontal="center"/>
      <protection/>
    </xf>
    <xf numFmtId="37" fontId="2" fillId="0" borderId="0" xfId="0" applyFont="1" applyAlignment="1" applyProtection="1">
      <alignment horizontal="center"/>
      <protection/>
    </xf>
    <xf numFmtId="37" fontId="4" fillId="0" borderId="0" xfId="0" applyFont="1" applyAlignment="1" applyProtection="1">
      <alignment horizontal="center"/>
      <protection/>
    </xf>
    <xf numFmtId="37" fontId="3" fillId="0" borderId="0" xfId="0" applyFont="1" applyAlignment="1" applyProtection="1">
      <alignment horizontal="center"/>
      <protection/>
    </xf>
    <xf numFmtId="37" fontId="4" fillId="0" borderId="0" xfId="0" applyFont="1" applyAlignment="1" applyProtection="1">
      <alignment/>
      <protection/>
    </xf>
    <xf numFmtId="10" fontId="4" fillId="0" borderId="0" xfId="0" applyNumberFormat="1" applyFont="1" applyAlignment="1" applyProtection="1">
      <alignment/>
      <protection/>
    </xf>
    <xf numFmtId="37" fontId="5" fillId="0" borderId="0" xfId="0" applyFont="1" applyAlignment="1" applyProtection="1">
      <alignment/>
      <protection/>
    </xf>
    <xf numFmtId="10" fontId="5" fillId="0" borderId="0" xfId="0" applyNumberFormat="1" applyFont="1" applyAlignment="1" applyProtection="1">
      <alignment/>
      <protection/>
    </xf>
    <xf numFmtId="165" fontId="0" fillId="0" borderId="0" xfId="0" applyNumberFormat="1" applyFont="1" applyAlignment="1" applyProtection="1">
      <alignment/>
      <protection/>
    </xf>
    <xf numFmtId="166" fontId="0" fillId="0" borderId="0" xfId="0" applyNumberFormat="1" applyFont="1" applyAlignment="1" applyProtection="1">
      <alignment/>
      <protection/>
    </xf>
    <xf numFmtId="37" fontId="4" fillId="0" borderId="0" xfId="0" applyFont="1" applyAlignment="1" applyProtection="1">
      <alignment horizontal="centerContinuous"/>
      <protection/>
    </xf>
    <xf numFmtId="10" fontId="0" fillId="0" borderId="0" xfId="0" applyNumberFormat="1" applyFont="1" applyAlignment="1" applyProtection="1">
      <alignment/>
      <protection/>
    </xf>
    <xf numFmtId="37" fontId="4" fillId="0" borderId="0" xfId="0" applyFont="1" applyAlignment="1" applyProtection="1">
      <alignment horizontal="right"/>
      <protection/>
    </xf>
    <xf numFmtId="167" fontId="0" fillId="0" borderId="0" xfId="0" applyNumberFormat="1" applyFont="1" applyAlignment="1" applyProtection="1">
      <alignment/>
      <protection/>
    </xf>
    <xf numFmtId="168" fontId="0" fillId="0" borderId="0" xfId="0" applyNumberFormat="1" applyFont="1" applyAlignment="1" applyProtection="1">
      <alignment/>
      <protection/>
    </xf>
    <xf numFmtId="37" fontId="2" fillId="0" borderId="0" xfId="0" applyNumberFormat="1" applyFont="1" applyAlignment="1" applyProtection="1">
      <alignment horizontal="centerContinuous"/>
      <protection/>
    </xf>
    <xf numFmtId="37" fontId="0" fillId="0" borderId="0" xfId="0" applyNumberFormat="1" applyFont="1" applyAlignment="1" applyProtection="1">
      <alignment horizontal="centerContinuous"/>
      <protection/>
    </xf>
    <xf numFmtId="37" fontId="0" fillId="0" borderId="0" xfId="0" applyFont="1" applyAlignment="1">
      <alignment/>
    </xf>
    <xf numFmtId="37" fontId="2" fillId="0" borderId="0" xfId="0" applyFont="1" applyAlignment="1">
      <alignment horizontal="centerContinuous"/>
    </xf>
    <xf numFmtId="37" fontId="0" fillId="0" borderId="0" xfId="0" applyFont="1" applyAlignment="1">
      <alignment horizontal="centerContinuous"/>
    </xf>
    <xf numFmtId="37" fontId="3" fillId="0" borderId="0" xfId="0" applyFont="1" applyAlignment="1">
      <alignment/>
    </xf>
    <xf numFmtId="37" fontId="4" fillId="0" borderId="0" xfId="0" applyFont="1" applyAlignment="1">
      <alignment horizontal="centerContinuous"/>
    </xf>
    <xf numFmtId="37" fontId="0" fillId="0" borderId="0" xfId="0" applyNumberFormat="1" applyFont="1" applyAlignment="1" applyProtection="1">
      <alignment/>
      <protection/>
    </xf>
    <xf numFmtId="37" fontId="4" fillId="0" borderId="0" xfId="0" applyFont="1" applyAlignment="1">
      <alignment/>
    </xf>
    <xf numFmtId="37" fontId="2" fillId="0" borderId="0" xfId="0" applyFont="1" applyAlignment="1">
      <alignment/>
    </xf>
    <xf numFmtId="49" fontId="0" fillId="0" borderId="0" xfId="0" applyNumberFormat="1" applyFont="1" applyAlignment="1" applyProtection="1">
      <alignment horizontal="center"/>
      <protection/>
    </xf>
    <xf numFmtId="49" fontId="2" fillId="0" borderId="0" xfId="0" applyNumberFormat="1" applyFont="1" applyAlignment="1" applyProtection="1">
      <alignment horizontal="center"/>
      <protection/>
    </xf>
    <xf numFmtId="49" fontId="4" fillId="0" borderId="0" xfId="0" applyNumberFormat="1" applyFont="1" applyAlignment="1" applyProtection="1">
      <alignment horizontal="center"/>
      <protection/>
    </xf>
    <xf numFmtId="171" fontId="4"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37" fontId="0" fillId="0" borderId="0" xfId="0" applyFont="1" applyAlignment="1" applyProtection="1">
      <alignment horizontal="left" indent="1"/>
      <protection/>
    </xf>
    <xf numFmtId="37" fontId="0" fillId="0" borderId="0" xfId="0" applyFont="1" applyAlignment="1" applyProtection="1">
      <alignment horizontal="left" indent="2"/>
      <protection/>
    </xf>
    <xf numFmtId="37" fontId="0" fillId="0" borderId="0" xfId="0" applyFont="1" applyAlignment="1" applyProtection="1">
      <alignment horizontal="left"/>
      <protection/>
    </xf>
    <xf numFmtId="49" fontId="0" fillId="0" borderId="0" xfId="0" applyNumberFormat="1" applyAlignment="1">
      <alignment/>
    </xf>
    <xf numFmtId="37" fontId="0" fillId="0" borderId="0" xfId="0" applyFont="1" applyAlignment="1" applyProtection="1">
      <alignment horizontal="right"/>
      <protection/>
    </xf>
    <xf numFmtId="39" fontId="0" fillId="0" borderId="0" xfId="0" applyNumberFormat="1" applyFont="1" applyAlignment="1" applyProtection="1">
      <alignment/>
      <protection/>
    </xf>
    <xf numFmtId="37" fontId="0" fillId="0" borderId="0" xfId="0" applyFont="1" applyAlignment="1">
      <alignment horizontal="right"/>
    </xf>
    <xf numFmtId="37" fontId="4" fillId="0" borderId="0" xfId="0" applyFont="1" applyAlignment="1">
      <alignment horizontal="right"/>
    </xf>
    <xf numFmtId="37" fontId="3" fillId="0" borderId="0" xfId="0" applyFont="1" applyAlignment="1">
      <alignment horizontal="centerContinuous"/>
    </xf>
    <xf numFmtId="49" fontId="3" fillId="0" borderId="0" xfId="0" applyNumberFormat="1" applyFont="1" applyAlignment="1">
      <alignment horizontal="center"/>
    </xf>
    <xf numFmtId="49" fontId="2" fillId="0" borderId="0" xfId="0" applyNumberFormat="1" applyFont="1" applyAlignment="1">
      <alignment horizontal="center"/>
    </xf>
    <xf numFmtId="9" fontId="0" fillId="0" borderId="0" xfId="25" applyFont="1" applyAlignment="1" applyProtection="1">
      <alignment/>
      <protection/>
    </xf>
    <xf numFmtId="37" fontId="8" fillId="0" borderId="0" xfId="0" applyFont="1" applyAlignment="1" applyProtection="1">
      <alignment horizontal="center"/>
      <protection/>
    </xf>
    <xf numFmtId="37" fontId="3" fillId="0" borderId="0" xfId="0" applyFont="1" applyAlignment="1" applyProtection="1" quotePrefix="1">
      <alignment horizontal="center"/>
      <protection/>
    </xf>
    <xf numFmtId="37" fontId="5" fillId="0" borderId="0" xfId="0" applyFont="1" applyAlignment="1" applyProtection="1">
      <alignment horizontal="right"/>
      <protection/>
    </xf>
    <xf numFmtId="7" fontId="0" fillId="0" borderId="0" xfId="24">
      <alignment/>
      <protection/>
    </xf>
    <xf numFmtId="7" fontId="10" fillId="0" borderId="0" xfId="24" applyFont="1" applyAlignment="1">
      <alignment horizontal="center"/>
      <protection/>
    </xf>
    <xf numFmtId="7" fontId="11" fillId="0" borderId="0" xfId="24" applyFont="1" applyAlignment="1">
      <alignment horizontal="center"/>
      <protection/>
    </xf>
    <xf numFmtId="7" fontId="12" fillId="0" borderId="0" xfId="24" applyFont="1">
      <alignment/>
      <protection/>
    </xf>
    <xf numFmtId="7" fontId="12" fillId="0" borderId="0" xfId="24" applyFont="1" applyAlignment="1">
      <alignment horizontal="center"/>
      <protection/>
    </xf>
    <xf numFmtId="49" fontId="0" fillId="0" borderId="0" xfId="24" applyNumberFormat="1">
      <alignment/>
      <protection/>
    </xf>
    <xf numFmtId="173" fontId="12" fillId="0" borderId="0" xfId="24" applyNumberFormat="1" applyFont="1" applyAlignment="1">
      <alignment horizontal="left"/>
      <protection/>
    </xf>
    <xf numFmtId="39" fontId="12" fillId="0" borderId="0" xfId="24" applyNumberFormat="1" applyFont="1">
      <alignment/>
      <protection/>
    </xf>
    <xf numFmtId="39" fontId="12" fillId="0" borderId="0" xfId="24" applyNumberFormat="1" applyFont="1" applyAlignment="1">
      <alignment horizontal="center"/>
      <protection/>
    </xf>
    <xf numFmtId="7" fontId="12" fillId="0" borderId="0" xfId="24" applyFont="1" applyAlignment="1">
      <alignment horizontal="left"/>
      <protection/>
    </xf>
    <xf numFmtId="7" fontId="12" fillId="0" borderId="0" xfId="24" applyFont="1" applyAlignment="1">
      <alignment wrapText="1"/>
      <protection/>
    </xf>
    <xf numFmtId="7" fontId="12" fillId="0" borderId="0" xfId="24" applyFont="1" applyAlignment="1">
      <alignment horizontal="left" indent="5"/>
      <protection/>
    </xf>
    <xf numFmtId="39" fontId="11" fillId="0" borderId="0" xfId="24" applyNumberFormat="1" applyFont="1" applyAlignment="1">
      <alignment horizontal="right"/>
      <protection/>
    </xf>
    <xf numFmtId="7" fontId="11" fillId="0" borderId="0" xfId="24" applyFont="1">
      <alignment/>
      <protection/>
    </xf>
    <xf numFmtId="39" fontId="13" fillId="0" borderId="0" xfId="24" applyNumberFormat="1" applyFont="1">
      <alignment/>
      <protection/>
    </xf>
    <xf numFmtId="7" fontId="0" fillId="0" borderId="0" xfId="24" applyFont="1">
      <alignment/>
      <protection/>
    </xf>
    <xf numFmtId="4" fontId="12" fillId="0" borderId="0" xfId="24" applyNumberFormat="1" applyFont="1" applyAlignment="1">
      <alignment horizontal="right"/>
      <protection/>
    </xf>
    <xf numFmtId="4" fontId="11" fillId="0" borderId="0" xfId="24" applyNumberFormat="1" applyFont="1" applyAlignment="1">
      <alignment horizontal="right"/>
      <protection/>
    </xf>
    <xf numFmtId="7" fontId="0" fillId="0" borderId="0" xfId="24" applyFont="1" applyAlignment="1">
      <alignment wrapText="1"/>
      <protection/>
    </xf>
    <xf numFmtId="39" fontId="14" fillId="0" borderId="0" xfId="24" applyNumberFormat="1" applyFont="1">
      <alignment/>
      <protection/>
    </xf>
    <xf numFmtId="7" fontId="2" fillId="0" borderId="0" xfId="24" applyFont="1" applyAlignment="1">
      <alignment wrapText="1"/>
      <protection/>
    </xf>
    <xf numFmtId="7" fontId="12" fillId="0" borderId="0" xfId="24" applyFont="1" applyAlignment="1">
      <alignment horizontal="left" indent="2"/>
      <protection/>
    </xf>
    <xf numFmtId="7" fontId="14" fillId="0" borderId="0" xfId="24" applyFont="1">
      <alignment/>
      <protection/>
    </xf>
    <xf numFmtId="7" fontId="12" fillId="0" borderId="0" xfId="24" applyFont="1" applyAlignment="1">
      <alignment horizontal="left" indent="4"/>
      <protection/>
    </xf>
    <xf numFmtId="7" fontId="0" fillId="0" borderId="0" xfId="24" applyFont="1" applyAlignment="1">
      <alignment wrapText="1"/>
      <protection/>
    </xf>
    <xf numFmtId="37" fontId="16" fillId="0" borderId="0" xfId="0" applyFont="1" applyAlignment="1" applyProtection="1">
      <alignment/>
      <protection/>
    </xf>
    <xf numFmtId="3" fontId="0" fillId="0" borderId="0" xfId="0" applyNumberFormat="1" applyFont="1" applyAlignment="1" applyProtection="1">
      <alignment/>
      <protection/>
    </xf>
    <xf numFmtId="3" fontId="2" fillId="0" borderId="0" xfId="0" applyNumberFormat="1" applyFont="1" applyAlignment="1" applyProtection="1">
      <alignment/>
      <protection/>
    </xf>
    <xf numFmtId="37" fontId="11" fillId="0" borderId="0" xfId="0" applyFont="1" applyAlignment="1" applyProtection="1">
      <alignment/>
      <protection/>
    </xf>
    <xf numFmtId="37" fontId="11" fillId="0" borderId="0" xfId="0" applyFont="1" applyAlignment="1">
      <alignment/>
    </xf>
    <xf numFmtId="37" fontId="0" fillId="0" borderId="2" xfId="0" applyFont="1" applyBorder="1" applyAlignment="1" applyProtection="1">
      <alignment/>
      <protection/>
    </xf>
    <xf numFmtId="37" fontId="0" fillId="0" borderId="3" xfId="0" applyFont="1" applyBorder="1" applyAlignment="1" applyProtection="1">
      <alignment/>
      <protection/>
    </xf>
    <xf numFmtId="3" fontId="2" fillId="0" borderId="2" xfId="0" applyNumberFormat="1" applyFont="1" applyBorder="1" applyAlignment="1" applyProtection="1">
      <alignment/>
      <protection/>
    </xf>
    <xf numFmtId="3" fontId="0" fillId="0" borderId="3" xfId="0" applyNumberFormat="1" applyFont="1" applyBorder="1" applyAlignment="1" applyProtection="1">
      <alignment/>
      <protection/>
    </xf>
    <xf numFmtId="3" fontId="2" fillId="0" borderId="4" xfId="0" applyNumberFormat="1" applyFont="1" applyBorder="1" applyAlignment="1" applyProtection="1">
      <alignment/>
      <protection/>
    </xf>
    <xf numFmtId="37" fontId="0" fillId="0" borderId="0" xfId="0" applyFont="1" applyBorder="1" applyAlignment="1" applyProtection="1">
      <alignment/>
      <protection/>
    </xf>
    <xf numFmtId="37" fontId="0" fillId="0" borderId="5" xfId="0" applyFont="1" applyBorder="1" applyAlignment="1" applyProtection="1">
      <alignment/>
      <protection/>
    </xf>
    <xf numFmtId="37" fontId="0" fillId="0" borderId="6" xfId="0" applyFont="1" applyBorder="1" applyAlignment="1" applyProtection="1">
      <alignment/>
      <protection/>
    </xf>
    <xf numFmtId="37" fontId="0" fillId="0" borderId="2" xfId="0" applyFont="1" applyBorder="1" applyAlignment="1" applyProtection="1">
      <alignment horizontal="right"/>
      <protection/>
    </xf>
    <xf numFmtId="37" fontId="2" fillId="0" borderId="4" xfId="0" applyFont="1" applyBorder="1" applyAlignment="1" applyProtection="1">
      <alignment/>
      <protection/>
    </xf>
    <xf numFmtId="42" fontId="0" fillId="0" borderId="0" xfId="17" applyNumberFormat="1" applyFont="1" applyAlignment="1">
      <alignment horizontal="right"/>
    </xf>
    <xf numFmtId="42" fontId="0" fillId="0" borderId="0" xfId="0" applyNumberFormat="1" applyFont="1" applyAlignment="1">
      <alignment horizontal="right"/>
    </xf>
    <xf numFmtId="37" fontId="0" fillId="0" borderId="0" xfId="0" applyBorder="1" applyAlignment="1">
      <alignment horizontal="center"/>
    </xf>
    <xf numFmtId="37" fontId="0" fillId="0" borderId="0" xfId="0" applyBorder="1" applyAlignment="1" applyProtection="1">
      <alignment/>
      <protection/>
    </xf>
    <xf numFmtId="37" fontId="0" fillId="0" borderId="0" xfId="0" applyBorder="1" applyAlignment="1">
      <alignment/>
    </xf>
    <xf numFmtId="37" fontId="2" fillId="0" borderId="7" xfId="0" applyFont="1" applyBorder="1" applyAlignment="1" applyProtection="1">
      <alignment/>
      <protection/>
    </xf>
    <xf numFmtId="173" fontId="3" fillId="0" borderId="8" xfId="0" applyNumberFormat="1" applyFont="1" applyBorder="1" applyAlignment="1" applyProtection="1">
      <alignment horizontal="center"/>
      <protection/>
    </xf>
    <xf numFmtId="37" fontId="3" fillId="0" borderId="8" xfId="0" applyFont="1" applyBorder="1" applyAlignment="1" applyProtection="1">
      <alignment/>
      <protection/>
    </xf>
    <xf numFmtId="37" fontId="0" fillId="0" borderId="9" xfId="0" applyBorder="1" applyAlignment="1">
      <alignment/>
    </xf>
    <xf numFmtId="37" fontId="0" fillId="0" borderId="10" xfId="0" applyFont="1" applyBorder="1" applyAlignment="1" applyProtection="1">
      <alignment/>
      <protection/>
    </xf>
    <xf numFmtId="37" fontId="0" fillId="0" borderId="11" xfId="0" applyFont="1" applyBorder="1" applyAlignment="1" applyProtection="1">
      <alignment/>
      <protection/>
    </xf>
    <xf numFmtId="37" fontId="0" fillId="0" borderId="11" xfId="0" applyBorder="1" applyAlignment="1">
      <alignment/>
    </xf>
    <xf numFmtId="174" fontId="0" fillId="0" borderId="0" xfId="0" applyNumberFormat="1" applyBorder="1" applyAlignment="1" applyProtection="1">
      <alignment/>
      <protection/>
    </xf>
    <xf numFmtId="174" fontId="0" fillId="0" borderId="11" xfId="0" applyNumberFormat="1" applyBorder="1" applyAlignment="1">
      <alignment/>
    </xf>
    <xf numFmtId="37" fontId="2" fillId="0" borderId="8" xfId="0" applyFont="1" applyBorder="1" applyAlignment="1" applyProtection="1">
      <alignment horizontal="left"/>
      <protection/>
    </xf>
    <xf numFmtId="164" fontId="2" fillId="0" borderId="0" xfId="0" applyNumberFormat="1" applyFont="1" applyBorder="1" applyAlignment="1" applyProtection="1">
      <alignment/>
      <protection/>
    </xf>
    <xf numFmtId="37" fontId="2" fillId="0" borderId="0" xfId="0" applyFont="1" applyBorder="1" applyAlignment="1" applyProtection="1">
      <alignment/>
      <protection/>
    </xf>
    <xf numFmtId="37" fontId="2" fillId="0" borderId="11" xfId="0" applyFont="1" applyBorder="1" applyAlignment="1" applyProtection="1">
      <alignment/>
      <protection/>
    </xf>
    <xf numFmtId="174" fontId="2" fillId="0" borderId="12" xfId="0" applyNumberFormat="1" applyFont="1" applyBorder="1" applyAlignment="1" applyProtection="1" quotePrefix="1">
      <alignment horizontal="centerContinuous"/>
      <protection/>
    </xf>
    <xf numFmtId="174" fontId="2" fillId="0" borderId="13" xfId="0" applyNumberFormat="1" applyFont="1" applyBorder="1" applyAlignment="1" applyProtection="1" quotePrefix="1">
      <alignment horizontal="center"/>
      <protection/>
    </xf>
    <xf numFmtId="174" fontId="2" fillId="0" borderId="13" xfId="0" applyNumberFormat="1" applyFont="1" applyBorder="1" applyAlignment="1" applyProtection="1" quotePrefix="1">
      <alignment horizontal="centerContinuous"/>
      <protection/>
    </xf>
    <xf numFmtId="37" fontId="2" fillId="0" borderId="2" xfId="0" applyFont="1" applyBorder="1" applyAlignment="1" applyProtection="1">
      <alignment horizontal="left" indent="2"/>
      <protection/>
    </xf>
    <xf numFmtId="37" fontId="2" fillId="0" borderId="2" xfId="0" applyFont="1" applyBorder="1" applyAlignment="1" applyProtection="1">
      <alignment/>
      <protection/>
    </xf>
    <xf numFmtId="37" fontId="2" fillId="0" borderId="6" xfId="0" applyFont="1" applyBorder="1" applyAlignment="1" applyProtection="1">
      <alignment/>
      <protection/>
    </xf>
    <xf numFmtId="37" fontId="2" fillId="0" borderId="5" xfId="0" applyFont="1" applyBorder="1" applyAlignment="1" applyProtection="1">
      <alignment/>
      <protection/>
    </xf>
    <xf numFmtId="37" fontId="2" fillId="0" borderId="3" xfId="0" applyFont="1" applyBorder="1" applyAlignment="1" applyProtection="1">
      <alignment/>
      <protection/>
    </xf>
    <xf numFmtId="10" fontId="0" fillId="0" borderId="2" xfId="0" applyNumberFormat="1" applyFont="1" applyBorder="1" applyAlignment="1" applyProtection="1">
      <alignment/>
      <protection/>
    </xf>
    <xf numFmtId="10" fontId="0" fillId="0" borderId="3" xfId="0" applyNumberFormat="1" applyFont="1" applyBorder="1" applyAlignment="1" applyProtection="1">
      <alignment/>
      <protection/>
    </xf>
    <xf numFmtId="10" fontId="0" fillId="0" borderId="0" xfId="0" applyNumberFormat="1" applyFont="1" applyBorder="1" applyAlignment="1" applyProtection="1">
      <alignment/>
      <protection/>
    </xf>
    <xf numFmtId="37" fontId="2" fillId="0" borderId="14" xfId="0" applyFont="1" applyBorder="1" applyAlignment="1" applyProtection="1">
      <alignment/>
      <protection/>
    </xf>
    <xf numFmtId="10" fontId="2" fillId="0" borderId="14" xfId="0" applyNumberFormat="1" applyFont="1" applyBorder="1" applyAlignment="1" applyProtection="1">
      <alignment/>
      <protection/>
    </xf>
    <xf numFmtId="10" fontId="0" fillId="0" borderId="15" xfId="0" applyNumberFormat="1" applyFont="1" applyBorder="1" applyAlignment="1" applyProtection="1">
      <alignment/>
      <protection/>
    </xf>
    <xf numFmtId="10" fontId="0" fillId="0" borderId="5" xfId="0" applyNumberFormat="1" applyFont="1" applyBorder="1" applyAlignment="1" applyProtection="1">
      <alignment/>
      <protection/>
    </xf>
    <xf numFmtId="10" fontId="0" fillId="0" borderId="6" xfId="0" applyNumberFormat="1" applyFont="1" applyBorder="1" applyAlignment="1" applyProtection="1">
      <alignment/>
      <protection/>
    </xf>
    <xf numFmtId="10" fontId="0" fillId="0" borderId="4" xfId="0" applyNumberFormat="1" applyFont="1" applyBorder="1" applyAlignment="1" applyProtection="1">
      <alignment/>
      <protection/>
    </xf>
    <xf numFmtId="37" fontId="4" fillId="0" borderId="0" xfId="0" applyFont="1" applyAlignment="1">
      <alignment/>
    </xf>
    <xf numFmtId="37" fontId="0" fillId="0" borderId="0" xfId="0" applyAlignment="1">
      <alignment horizontal="left"/>
    </xf>
    <xf numFmtId="49" fontId="2" fillId="0" borderId="0" xfId="0" applyNumberFormat="1" applyFont="1" applyAlignment="1">
      <alignment horizontal="left"/>
    </xf>
    <xf numFmtId="37" fontId="19" fillId="0" borderId="0" xfId="0" applyNumberFormat="1" applyFont="1" applyAlignment="1" applyProtection="1">
      <alignment/>
      <protection/>
    </xf>
    <xf numFmtId="49" fontId="20" fillId="0" borderId="0" xfId="0" applyNumberFormat="1" applyFont="1" applyAlignment="1" applyProtection="1">
      <alignment horizontal="centerContinuous"/>
      <protection/>
    </xf>
    <xf numFmtId="37" fontId="21" fillId="0" borderId="0" xfId="0" applyNumberFormat="1" applyFont="1" applyAlignment="1" applyProtection="1">
      <alignment/>
      <protection/>
    </xf>
    <xf numFmtId="37" fontId="20" fillId="0" borderId="0" xfId="0" applyNumberFormat="1" applyFont="1" applyAlignment="1" applyProtection="1">
      <alignment horizontal="centerContinuous"/>
      <protection/>
    </xf>
    <xf numFmtId="37" fontId="19" fillId="0" borderId="0" xfId="0" applyNumberFormat="1" applyFont="1" applyAlignment="1" applyProtection="1">
      <alignment/>
      <protection/>
    </xf>
    <xf numFmtId="10" fontId="12" fillId="0" borderId="0" xfId="25" applyNumberFormat="1" applyFont="1" applyAlignment="1">
      <alignment horizontal="left"/>
    </xf>
    <xf numFmtId="37" fontId="2" fillId="0" borderId="0" xfId="0" applyFont="1" applyAlignment="1">
      <alignment horizontal="center"/>
    </xf>
    <xf numFmtId="10" fontId="2" fillId="0" borderId="0" xfId="0" applyNumberFormat="1" applyFont="1" applyAlignment="1" applyProtection="1">
      <alignment/>
      <protection/>
    </xf>
    <xf numFmtId="37" fontId="0" fillId="0" borderId="0" xfId="0" applyFont="1" applyAlignment="1" applyProtection="1" quotePrefix="1">
      <alignment/>
      <protection/>
    </xf>
    <xf numFmtId="176" fontId="0" fillId="0" borderId="0" xfId="0" applyNumberFormat="1" applyAlignment="1">
      <alignment/>
    </xf>
    <xf numFmtId="39" fontId="0" fillId="0" borderId="0" xfId="0" applyNumberFormat="1" applyAlignment="1">
      <alignment/>
    </xf>
    <xf numFmtId="167" fontId="0" fillId="0" borderId="0" xfId="0" applyNumberFormat="1" applyAlignment="1">
      <alignment/>
    </xf>
    <xf numFmtId="37" fontId="3" fillId="0" borderId="0" xfId="0" applyFont="1" applyAlignment="1">
      <alignment horizontal="right"/>
    </xf>
    <xf numFmtId="37" fontId="3" fillId="0" borderId="0" xfId="0" applyFont="1" applyAlignment="1">
      <alignment horizontal="center"/>
    </xf>
    <xf numFmtId="37" fontId="4" fillId="0" borderId="0" xfId="0" applyFont="1" applyAlignment="1">
      <alignment horizontal="center"/>
    </xf>
    <xf numFmtId="37" fontId="0" fillId="0" borderId="0" xfId="0" applyAlignment="1" quotePrefix="1">
      <alignment horizontal="right"/>
    </xf>
    <xf numFmtId="175" fontId="0" fillId="0" borderId="0" xfId="25" applyNumberFormat="1" applyAlignment="1">
      <alignment/>
    </xf>
    <xf numFmtId="0" fontId="0" fillId="0" borderId="0" xfId="0" applyNumberFormat="1" applyAlignment="1">
      <alignment/>
    </xf>
    <xf numFmtId="0" fontId="3" fillId="0" borderId="0" xfId="0" applyNumberFormat="1" applyFont="1" applyAlignment="1">
      <alignment/>
    </xf>
    <xf numFmtId="167" fontId="0" fillId="0" borderId="0" xfId="0" applyNumberFormat="1" applyFont="1" applyAlignment="1">
      <alignment horizontal="center"/>
    </xf>
    <xf numFmtId="0" fontId="4" fillId="0" borderId="0" xfId="0" applyNumberFormat="1" applyFont="1" applyAlignment="1">
      <alignment horizontal="center"/>
    </xf>
    <xf numFmtId="173" fontId="4" fillId="0" borderId="0" xfId="0" applyNumberFormat="1" applyFont="1" applyAlignment="1">
      <alignment horizontal="center"/>
    </xf>
    <xf numFmtId="39" fontId="4" fillId="0" borderId="0" xfId="0" applyNumberFormat="1" applyFont="1" applyAlignment="1">
      <alignment horizontal="center"/>
    </xf>
    <xf numFmtId="37" fontId="0" fillId="0" borderId="0" xfId="0" applyAlignment="1" quotePrefix="1">
      <alignment horizontal="center"/>
    </xf>
    <xf numFmtId="169" fontId="0" fillId="0" borderId="0" xfId="17" applyNumberFormat="1" applyAlignment="1">
      <alignment/>
    </xf>
    <xf numFmtId="39" fontId="4" fillId="0" borderId="0" xfId="0" applyNumberFormat="1" applyFont="1" applyAlignment="1">
      <alignment/>
    </xf>
    <xf numFmtId="39" fontId="22" fillId="0" borderId="0" xfId="0" applyNumberFormat="1" applyFont="1" applyBorder="1" applyAlignment="1">
      <alignment/>
    </xf>
    <xf numFmtId="37" fontId="0" fillId="0" borderId="0" xfId="0" applyAlignment="1">
      <alignment horizontal="center"/>
    </xf>
    <xf numFmtId="37" fontId="3" fillId="0" borderId="0" xfId="0" applyFont="1" applyAlignment="1" quotePrefix="1">
      <alignment/>
    </xf>
    <xf numFmtId="37" fontId="3" fillId="0" borderId="0" xfId="0" applyFont="1" applyAlignment="1">
      <alignment/>
    </xf>
    <xf numFmtId="165" fontId="3" fillId="0" borderId="0" xfId="0" applyNumberFormat="1" applyFont="1" applyAlignment="1" applyProtection="1">
      <alignment horizontal="center"/>
      <protection/>
    </xf>
    <xf numFmtId="37" fontId="0" fillId="0" borderId="0" xfId="0" applyAlignment="1">
      <alignment horizontal="right"/>
    </xf>
    <xf numFmtId="37" fontId="0" fillId="0" borderId="0" xfId="0" applyAlignment="1" applyProtection="1">
      <alignment/>
      <protection/>
    </xf>
    <xf numFmtId="37" fontId="4" fillId="0" borderId="0" xfId="0" applyFont="1" applyAlignment="1" applyProtection="1">
      <alignment/>
      <protection/>
    </xf>
    <xf numFmtId="165" fontId="4" fillId="0" borderId="0" xfId="0" applyNumberFormat="1" applyFont="1" applyAlignment="1" applyProtection="1">
      <alignment/>
      <protection/>
    </xf>
    <xf numFmtId="37" fontId="5" fillId="0" borderId="0" xfId="0" applyFont="1" applyAlignment="1" applyProtection="1">
      <alignment/>
      <protection/>
    </xf>
    <xf numFmtId="37" fontId="0" fillId="0" borderId="0" xfId="0" applyAlignment="1" applyProtection="1">
      <alignment horizontal="center"/>
      <protection/>
    </xf>
    <xf numFmtId="37" fontId="8" fillId="0" borderId="0" xfId="0" applyFont="1" applyAlignment="1">
      <alignment/>
    </xf>
    <xf numFmtId="176" fontId="0" fillId="0" borderId="0" xfId="0" applyNumberFormat="1" applyFont="1" applyAlignment="1">
      <alignment horizontal="right"/>
    </xf>
    <xf numFmtId="167" fontId="0" fillId="0" borderId="0" xfId="0" applyNumberFormat="1" applyFont="1" applyAlignment="1">
      <alignment horizontal="right"/>
    </xf>
    <xf numFmtId="39" fontId="4" fillId="0" borderId="0" xfId="0" applyNumberFormat="1" applyFont="1" applyAlignment="1" applyProtection="1">
      <alignment/>
      <protection/>
    </xf>
    <xf numFmtId="37" fontId="4" fillId="0" borderId="0" xfId="0" applyFont="1" applyAlignment="1" applyProtection="1">
      <alignment horizontal="center"/>
      <protection/>
    </xf>
    <xf numFmtId="37" fontId="0" fillId="0" borderId="0" xfId="0" applyAlignment="1" applyProtection="1" quotePrefix="1">
      <alignment horizontal="center"/>
      <protection/>
    </xf>
    <xf numFmtId="37" fontId="8" fillId="0" borderId="0" xfId="0" applyFont="1" applyAlignment="1" applyProtection="1">
      <alignment/>
      <protection/>
    </xf>
    <xf numFmtId="167" fontId="2" fillId="0" borderId="0" xfId="0" applyNumberFormat="1" applyFont="1" applyAlignment="1">
      <alignment/>
    </xf>
    <xf numFmtId="37" fontId="0" fillId="0" borderId="0" xfId="0" applyFont="1" applyFill="1" applyBorder="1" applyAlignment="1" applyProtection="1">
      <alignment/>
      <protection/>
    </xf>
    <xf numFmtId="49" fontId="0" fillId="0" borderId="0" xfId="0" applyNumberFormat="1" applyBorder="1" applyAlignment="1">
      <alignment/>
    </xf>
    <xf numFmtId="49" fontId="0" fillId="4" borderId="0" xfId="0" applyNumberFormat="1" applyFill="1" applyAlignment="1">
      <alignment/>
    </xf>
    <xf numFmtId="37" fontId="0" fillId="4" borderId="0" xfId="0" applyFill="1" applyAlignment="1">
      <alignment/>
    </xf>
    <xf numFmtId="37" fontId="0" fillId="0" borderId="0" xfId="0" applyFill="1" applyAlignment="1">
      <alignment/>
    </xf>
    <xf numFmtId="49" fontId="23" fillId="4" borderId="0" xfId="0" applyNumberFormat="1" applyFont="1" applyFill="1" applyAlignment="1">
      <alignment/>
    </xf>
    <xf numFmtId="37" fontId="8" fillId="0" borderId="0" xfId="0" applyFont="1" applyAlignment="1" applyProtection="1">
      <alignment horizontal="left"/>
      <protection/>
    </xf>
    <xf numFmtId="37" fontId="24" fillId="0" borderId="0" xfId="0" applyFont="1" applyAlignment="1" applyProtection="1">
      <alignment/>
      <protection/>
    </xf>
    <xf numFmtId="177" fontId="0" fillId="0" borderId="0" xfId="0" applyNumberFormat="1" applyAlignment="1">
      <alignment/>
    </xf>
    <xf numFmtId="178" fontId="0" fillId="0" borderId="0" xfId="15" applyNumberFormat="1" applyAlignment="1">
      <alignment/>
    </xf>
    <xf numFmtId="178" fontId="0" fillId="0" borderId="0" xfId="15" applyNumberFormat="1" applyAlignment="1" applyProtection="1">
      <alignment/>
      <protection/>
    </xf>
    <xf numFmtId="37" fontId="0" fillId="0" borderId="0" xfId="0" applyFont="1" applyBorder="1" applyAlignment="1" applyProtection="1">
      <alignment horizontal="right"/>
      <protection/>
    </xf>
    <xf numFmtId="37" fontId="24" fillId="0" borderId="0" xfId="0" applyFont="1" applyAlignment="1" applyProtection="1">
      <alignment horizontal="centerContinuous"/>
      <protection/>
    </xf>
    <xf numFmtId="37" fontId="22" fillId="0" borderId="0" xfId="0" applyFont="1" applyAlignment="1">
      <alignment/>
    </xf>
    <xf numFmtId="37" fontId="2" fillId="0" borderId="8" xfId="0" applyFont="1" applyBorder="1" applyAlignment="1" applyProtection="1">
      <alignment/>
      <protection/>
    </xf>
    <xf numFmtId="174" fontId="2" fillId="0" borderId="16" xfId="0" applyNumberFormat="1" applyFont="1" applyBorder="1" applyAlignment="1" applyProtection="1">
      <alignment horizontal="center"/>
      <protection/>
    </xf>
    <xf numFmtId="37" fontId="2" fillId="4" borderId="0" xfId="0" applyFont="1" applyFill="1" applyAlignment="1">
      <alignment/>
    </xf>
    <xf numFmtId="37" fontId="26" fillId="0" borderId="0" xfId="0" applyFont="1" applyAlignment="1">
      <alignment/>
    </xf>
    <xf numFmtId="37" fontId="28" fillId="0" borderId="0" xfId="0" applyFont="1" applyAlignment="1">
      <alignment/>
    </xf>
    <xf numFmtId="37" fontId="29" fillId="0" borderId="0" xfId="0" applyFont="1" applyAlignment="1">
      <alignment/>
    </xf>
    <xf numFmtId="37" fontId="26" fillId="0" borderId="0" xfId="0" applyFont="1" applyAlignment="1">
      <alignment horizontal="justify"/>
    </xf>
    <xf numFmtId="37" fontId="0" fillId="0" borderId="0" xfId="0" applyFont="1" applyAlignment="1" applyProtection="1" quotePrefix="1">
      <alignment horizontal="center"/>
      <protection/>
    </xf>
    <xf numFmtId="37" fontId="4" fillId="0" borderId="0" xfId="0" applyFont="1" applyAlignment="1" applyProtection="1" quotePrefix="1">
      <alignment horizontal="center"/>
      <protection/>
    </xf>
    <xf numFmtId="37" fontId="30" fillId="0" borderId="0" xfId="0" applyFont="1" applyAlignment="1" applyProtection="1">
      <alignment/>
      <protection/>
    </xf>
    <xf numFmtId="37" fontId="24" fillId="0" borderId="0" xfId="0" applyFont="1" applyAlignment="1">
      <alignment/>
    </xf>
    <xf numFmtId="37" fontId="31" fillId="0" borderId="0" xfId="0" applyFont="1" applyAlignment="1">
      <alignment/>
    </xf>
    <xf numFmtId="37" fontId="24" fillId="0" borderId="0" xfId="0" applyFont="1" applyAlignment="1" applyProtection="1" quotePrefix="1">
      <alignment/>
      <protection/>
    </xf>
    <xf numFmtId="37" fontId="24" fillId="0" borderId="0" xfId="0" applyFont="1" applyAlignment="1" applyProtection="1">
      <alignment horizontal="left"/>
      <protection/>
    </xf>
    <xf numFmtId="41" fontId="0" fillId="0" borderId="0" xfId="0" applyNumberFormat="1" applyFont="1" applyAlignment="1" applyProtection="1">
      <alignment horizontal="right"/>
      <protection/>
    </xf>
    <xf numFmtId="175" fontId="3" fillId="0" borderId="0" xfId="25" applyNumberFormat="1" applyFont="1" applyAlignment="1">
      <alignment horizontal="center"/>
    </xf>
    <xf numFmtId="37" fontId="0" fillId="0" borderId="0" xfId="0" applyAlignment="1" quotePrefix="1">
      <alignment/>
    </xf>
    <xf numFmtId="37" fontId="4" fillId="0" borderId="0" xfId="0" applyFont="1" applyAlignment="1" quotePrefix="1">
      <alignment horizontal="center"/>
    </xf>
    <xf numFmtId="37" fontId="32" fillId="0" borderId="0" xfId="0" applyFont="1" applyAlignment="1" applyProtection="1">
      <alignment horizontal="left"/>
      <protection/>
    </xf>
    <xf numFmtId="9" fontId="22" fillId="0" borderId="0" xfId="25" applyFont="1" applyAlignment="1">
      <alignment/>
    </xf>
    <xf numFmtId="37" fontId="0" fillId="0" borderId="0" xfId="0" applyFont="1" applyAlignment="1" applyProtection="1">
      <alignment wrapText="1"/>
      <protection/>
    </xf>
    <xf numFmtId="37" fontId="4" fillId="0" borderId="0" xfId="0" applyNumberFormat="1" applyFont="1" applyAlignment="1" applyProtection="1">
      <alignment/>
      <protection/>
    </xf>
    <xf numFmtId="176" fontId="0" fillId="0" borderId="0" xfId="0" applyNumberFormat="1" applyFont="1" applyAlignment="1" applyProtection="1">
      <alignment/>
      <protection/>
    </xf>
    <xf numFmtId="7" fontId="9" fillId="0" borderId="0" xfId="24" applyFont="1" applyAlignment="1">
      <alignment horizontal="center" wrapText="1"/>
      <protection/>
    </xf>
    <xf numFmtId="7" fontId="12" fillId="0" borderId="0" xfId="24" applyFont="1" applyAlignment="1">
      <alignment horizontal="center"/>
      <protection/>
    </xf>
    <xf numFmtId="37" fontId="3" fillId="0" borderId="0" xfId="0" applyFont="1" applyAlignment="1" applyProtection="1">
      <alignment horizontal="center"/>
      <protection/>
    </xf>
    <xf numFmtId="37" fontId="23" fillId="0" borderId="0" xfId="0" applyFont="1" applyAlignment="1" applyProtection="1">
      <alignment horizontal="center" wrapText="1"/>
      <protection/>
    </xf>
    <xf numFmtId="37" fontId="0" fillId="0" borderId="0" xfId="0" applyFont="1" applyAlignment="1" applyProtection="1">
      <alignment horizontal="center" wrapText="1"/>
      <protection/>
    </xf>
    <xf numFmtId="37" fontId="25" fillId="0" borderId="0" xfId="0" applyFont="1" applyAlignment="1">
      <alignment horizontal="justify" wrapText="1"/>
    </xf>
    <xf numFmtId="37" fontId="25" fillId="0" borderId="0" xfId="0" applyFont="1" applyAlignment="1">
      <alignment horizontal="center"/>
    </xf>
    <xf numFmtId="37" fontId="27" fillId="0" borderId="0" xfId="0" applyFont="1" applyAlignment="1">
      <alignment horizontal="center"/>
    </xf>
    <xf numFmtId="37" fontId="26" fillId="0" borderId="0" xfId="0" applyFont="1" applyAlignment="1">
      <alignment horizontal="justify" wrapText="1"/>
    </xf>
    <xf numFmtId="37" fontId="26" fillId="0" borderId="0" xfId="0" applyFont="1" applyAlignment="1">
      <alignment horizontal="center"/>
    </xf>
  </cellXfs>
  <cellStyles count="13">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knowlton 02afs" xfId="24"/>
    <cellStyle name="Percent" xfId="25"/>
    <cellStyle name="Percent [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hony\My%20Documents\Ardito%20&amp;%20Co\NJ%20Municipalities\Budget\cy08\Franklin%2008%20levycapcalcwrkb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klin.levycapcalcwrkbk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Data Entry"/>
      <sheetName val="Summary Levy Cap Calc Worksheet"/>
      <sheetName val="Health Care Calc Worksheet"/>
      <sheetName val="Debt Service Calc Worksheet "/>
      <sheetName val="Res for Uncoll Tax Worksheet"/>
      <sheetName val="Pension Contrib Calc Worksheet"/>
      <sheetName val="Tables"/>
    </sheetNames>
    <sheetDataSet>
      <sheetData sheetId="6">
        <row r="2">
          <cell r="D2" t="str">
            <v> None</v>
          </cell>
        </row>
        <row r="3">
          <cell r="D3" t="str">
            <v>Aberdeen Township (Monmouth)</v>
          </cell>
        </row>
        <row r="4">
          <cell r="D4" t="str">
            <v>Absecon City (Atlantic)</v>
          </cell>
        </row>
        <row r="5">
          <cell r="D5" t="str">
            <v>Alexandria Township (Hunterdon)</v>
          </cell>
        </row>
        <row r="6">
          <cell r="D6" t="str">
            <v>Allamuchy Township (Warren)</v>
          </cell>
        </row>
        <row r="7">
          <cell r="D7" t="str">
            <v>Allendale Borough (Bergen)</v>
          </cell>
        </row>
        <row r="8">
          <cell r="D8" t="str">
            <v>Allenhurst Borough (Monmouth)</v>
          </cell>
        </row>
        <row r="9">
          <cell r="D9" t="str">
            <v>Allentown Borough (Monmouth)</v>
          </cell>
        </row>
        <row r="10">
          <cell r="D10" t="str">
            <v>Alloway Township (Salem)</v>
          </cell>
        </row>
        <row r="11">
          <cell r="D11" t="str">
            <v>Alpha Borough (Warren)</v>
          </cell>
        </row>
        <row r="12">
          <cell r="D12" t="str">
            <v>Alpine Borough (Bergen)</v>
          </cell>
        </row>
        <row r="13">
          <cell r="D13" t="str">
            <v>Andover Borough (Sussex)</v>
          </cell>
        </row>
        <row r="14">
          <cell r="D14" t="str">
            <v>Andover Township (Sussex)</v>
          </cell>
        </row>
        <row r="15">
          <cell r="D15" t="str">
            <v>Asbury Park City (Monmouth)</v>
          </cell>
        </row>
        <row r="16">
          <cell r="D16" t="str">
            <v>Atlantic City City (Atlantic)</v>
          </cell>
        </row>
        <row r="17">
          <cell r="D17" t="str">
            <v>Atlantic County (Atlantic)</v>
          </cell>
        </row>
        <row r="18">
          <cell r="D18" t="str">
            <v>Atlantic Highlands Borough (Monmouth)</v>
          </cell>
        </row>
        <row r="19">
          <cell r="D19" t="str">
            <v>Audubon Borough (Camden)</v>
          </cell>
        </row>
        <row r="20">
          <cell r="D20" t="str">
            <v>Audubon Park Borough (Camden)</v>
          </cell>
        </row>
        <row r="21">
          <cell r="D21" t="str">
            <v>Avalon Borough (Cape May)</v>
          </cell>
        </row>
        <row r="22">
          <cell r="D22" t="str">
            <v>Avon-by-the-Sea Borough (Monmouth)</v>
          </cell>
        </row>
        <row r="23">
          <cell r="D23" t="str">
            <v>Barnegat Light Borough (Ocean)</v>
          </cell>
        </row>
        <row r="24">
          <cell r="D24" t="str">
            <v>Barnegat Township (Ocean)</v>
          </cell>
        </row>
        <row r="25">
          <cell r="D25" t="str">
            <v>Barrington Borough (Camden)</v>
          </cell>
        </row>
        <row r="26">
          <cell r="D26" t="str">
            <v>Bass River Township (Burlington)</v>
          </cell>
        </row>
        <row r="27">
          <cell r="D27" t="str">
            <v>Bay Head Borough (Ocean)</v>
          </cell>
        </row>
        <row r="28">
          <cell r="D28" t="str">
            <v>Bayonne City (Hudson)</v>
          </cell>
        </row>
        <row r="29">
          <cell r="D29" t="str">
            <v>Beach Haven Borough (Ocean)</v>
          </cell>
        </row>
        <row r="30">
          <cell r="D30" t="str">
            <v>Beachwood Borough (Ocean)</v>
          </cell>
        </row>
        <row r="31">
          <cell r="D31" t="str">
            <v>Bedminster Township (Somerset)</v>
          </cell>
        </row>
        <row r="32">
          <cell r="D32" t="str">
            <v>Belleville Township (Essex)</v>
          </cell>
        </row>
        <row r="33">
          <cell r="D33" t="str">
            <v>Bellmawr Borough (Camden)</v>
          </cell>
        </row>
        <row r="34">
          <cell r="D34" t="str">
            <v>Belmar Borough (Monmouth)</v>
          </cell>
        </row>
        <row r="35">
          <cell r="D35" t="str">
            <v>Belvidere Town (Warren)</v>
          </cell>
        </row>
        <row r="36">
          <cell r="D36" t="str">
            <v>Bergen County (Bergen)</v>
          </cell>
        </row>
        <row r="37">
          <cell r="D37" t="str">
            <v>Bergenfield Borough (Bergen)</v>
          </cell>
        </row>
        <row r="38">
          <cell r="D38" t="str">
            <v>Berkeley Heights Township (Union)</v>
          </cell>
        </row>
        <row r="39">
          <cell r="D39" t="str">
            <v>Berkeley Township (Ocean)</v>
          </cell>
        </row>
        <row r="40">
          <cell r="D40" t="str">
            <v>Berlin Borough (Camden)</v>
          </cell>
        </row>
        <row r="41">
          <cell r="D41" t="str">
            <v>Berlin Township (Camden)</v>
          </cell>
        </row>
        <row r="42">
          <cell r="D42" t="str">
            <v>Bernards Township (Somerset)</v>
          </cell>
        </row>
        <row r="43">
          <cell r="D43" t="str">
            <v>Bernardsville Borough (Somerset)</v>
          </cell>
        </row>
        <row r="44">
          <cell r="D44" t="str">
            <v>Bethlehem Township (Hunterdon)</v>
          </cell>
        </row>
        <row r="45">
          <cell r="D45" t="str">
            <v>Beverly City (Burlington)</v>
          </cell>
        </row>
        <row r="46">
          <cell r="D46" t="str">
            <v>Blairstown Township (Warren)</v>
          </cell>
        </row>
        <row r="47">
          <cell r="D47" t="str">
            <v>Bloomfield Township (Essex)</v>
          </cell>
        </row>
        <row r="48">
          <cell r="D48" t="str">
            <v>Bloomingdale Borough (Passaic)</v>
          </cell>
        </row>
        <row r="49">
          <cell r="D49" t="str">
            <v>Bloomsbury Borough (Hunterdon)</v>
          </cell>
        </row>
        <row r="50">
          <cell r="D50" t="str">
            <v>Bogota Borough (Bergen)</v>
          </cell>
        </row>
        <row r="51">
          <cell r="D51" t="str">
            <v>Boonton Town (Morris)</v>
          </cell>
        </row>
        <row r="52">
          <cell r="D52" t="str">
            <v>Boonton Township (Morris)</v>
          </cell>
        </row>
        <row r="53">
          <cell r="D53" t="str">
            <v>Bordentown City (Burlington)</v>
          </cell>
        </row>
        <row r="54">
          <cell r="D54" t="str">
            <v>Bordentown Township (Burlington)</v>
          </cell>
        </row>
        <row r="55">
          <cell r="D55" t="str">
            <v>Bound Brook Borough (Somerset)</v>
          </cell>
        </row>
        <row r="56">
          <cell r="D56" t="str">
            <v>Bradley Beach Borough (Monmouth)</v>
          </cell>
        </row>
        <row r="57">
          <cell r="D57" t="str">
            <v>Branchburg Township (Somerset)</v>
          </cell>
        </row>
        <row r="58">
          <cell r="D58" t="str">
            <v>Branchville Borough (Sussex)</v>
          </cell>
        </row>
        <row r="59">
          <cell r="D59" t="str">
            <v>Brick Township (Ocean)</v>
          </cell>
        </row>
        <row r="60">
          <cell r="D60" t="str">
            <v>Bridgeton City (Cumberland)</v>
          </cell>
        </row>
        <row r="61">
          <cell r="D61" t="str">
            <v>Bridgewater Township (Somerset)</v>
          </cell>
        </row>
        <row r="62">
          <cell r="D62" t="str">
            <v>Brielle Borough (Monmouth)</v>
          </cell>
        </row>
        <row r="63">
          <cell r="D63" t="str">
            <v>Brigantine City (Atlantic)</v>
          </cell>
        </row>
        <row r="64">
          <cell r="D64" t="str">
            <v>Brooklawn Borough (Camden)</v>
          </cell>
        </row>
        <row r="65">
          <cell r="D65" t="str">
            <v>Buena Borough (Atlantic)</v>
          </cell>
        </row>
        <row r="66">
          <cell r="D66" t="str">
            <v>Buena Vista Township (Atlantic)</v>
          </cell>
        </row>
        <row r="67">
          <cell r="D67" t="str">
            <v>Burlington City (Burlington)</v>
          </cell>
        </row>
        <row r="68">
          <cell r="D68" t="str">
            <v>Burlington County (Burlington)</v>
          </cell>
        </row>
        <row r="69">
          <cell r="D69" t="str">
            <v>Burlington Township (Burlington)</v>
          </cell>
        </row>
        <row r="70">
          <cell r="D70" t="str">
            <v>Butler Borough (Morris)</v>
          </cell>
        </row>
        <row r="71">
          <cell r="D71" t="str">
            <v>Byram Township (Sussex)</v>
          </cell>
        </row>
        <row r="72">
          <cell r="D72" t="str">
            <v>Caldwell Township (Essex)</v>
          </cell>
        </row>
        <row r="73">
          <cell r="D73" t="str">
            <v>Califon Borough (Hunterdon)</v>
          </cell>
        </row>
        <row r="74">
          <cell r="D74" t="str">
            <v>Camden City (Camden)</v>
          </cell>
        </row>
        <row r="75">
          <cell r="D75" t="str">
            <v>Camden County (Camden)</v>
          </cell>
        </row>
        <row r="76">
          <cell r="D76" t="str">
            <v>Cape May City (Cape May)</v>
          </cell>
        </row>
        <row r="77">
          <cell r="D77" t="str">
            <v>Cape May County (Cape May)</v>
          </cell>
        </row>
        <row r="78">
          <cell r="D78" t="str">
            <v>Cape May Point Borough (Cape May)</v>
          </cell>
        </row>
        <row r="79">
          <cell r="D79" t="str">
            <v>Carlstadt Borough (Bergen)</v>
          </cell>
        </row>
        <row r="80">
          <cell r="D80" t="str">
            <v>Carneys Point Township (Salem)</v>
          </cell>
        </row>
        <row r="81">
          <cell r="D81" t="str">
            <v>Carteret Borough (Middlesex)</v>
          </cell>
        </row>
        <row r="82">
          <cell r="D82" t="str">
            <v>Cedar Grove Township (Essex)</v>
          </cell>
        </row>
        <row r="83">
          <cell r="D83" t="str">
            <v>Chatham Borough (Morris)</v>
          </cell>
        </row>
        <row r="84">
          <cell r="D84" t="str">
            <v>Chatham Township (Morris)</v>
          </cell>
        </row>
        <row r="85">
          <cell r="D85" t="str">
            <v>Cherry Hill Township (Camden)</v>
          </cell>
        </row>
        <row r="86">
          <cell r="D86" t="str">
            <v>Chesilhurst Borough (Camden)</v>
          </cell>
        </row>
        <row r="87">
          <cell r="D87" t="str">
            <v>Chester Borough (Morris)</v>
          </cell>
        </row>
        <row r="88">
          <cell r="D88" t="str">
            <v>Chester Township (Morris)</v>
          </cell>
        </row>
        <row r="89">
          <cell r="D89" t="str">
            <v>Chesterfield Township (Burlington)</v>
          </cell>
        </row>
        <row r="90">
          <cell r="D90" t="str">
            <v>Cinnaminson Township (Burlington)</v>
          </cell>
        </row>
        <row r="91">
          <cell r="D91" t="str">
            <v>Clark Township (Union)</v>
          </cell>
        </row>
        <row r="92">
          <cell r="D92" t="str">
            <v>Clayton Borough (Gloucester)</v>
          </cell>
        </row>
        <row r="93">
          <cell r="D93" t="str">
            <v>Clementon Borough (Camden)</v>
          </cell>
        </row>
        <row r="94">
          <cell r="D94" t="str">
            <v>Cliffside Park Borough (Bergen)</v>
          </cell>
        </row>
        <row r="95">
          <cell r="D95" t="str">
            <v>Clifton City (Passaic)</v>
          </cell>
        </row>
        <row r="96">
          <cell r="D96" t="str">
            <v>Clinton Town (Hunterdon)</v>
          </cell>
        </row>
        <row r="97">
          <cell r="D97" t="str">
            <v>Clinton Township (Hunterdon)</v>
          </cell>
        </row>
        <row r="98">
          <cell r="D98" t="str">
            <v>Closter Borough (Bergen)</v>
          </cell>
        </row>
        <row r="99">
          <cell r="D99" t="str">
            <v>Collingswood Borough (Camden)</v>
          </cell>
        </row>
        <row r="100">
          <cell r="D100" t="str">
            <v>Colts Neck Township (Monmouth)</v>
          </cell>
        </row>
        <row r="101">
          <cell r="D101" t="str">
            <v>Commercial Township (Cumberland)</v>
          </cell>
        </row>
        <row r="102">
          <cell r="D102" t="str">
            <v>Corbin City (Atlantic)</v>
          </cell>
        </row>
        <row r="103">
          <cell r="D103" t="str">
            <v>Cranbury Township (Middlesex)</v>
          </cell>
        </row>
        <row r="104">
          <cell r="D104" t="str">
            <v>Cranford Township (Union)</v>
          </cell>
        </row>
        <row r="105">
          <cell r="D105" t="str">
            <v>Cresskill Borough (Bergen)</v>
          </cell>
        </row>
        <row r="106">
          <cell r="D106" t="str">
            <v>Cumberland County (Cumberland)</v>
          </cell>
        </row>
        <row r="107">
          <cell r="D107" t="str">
            <v>Deal Borough (Monmouth)</v>
          </cell>
        </row>
        <row r="108">
          <cell r="D108" t="str">
            <v>Deerfield Township (Cumberland)</v>
          </cell>
        </row>
        <row r="109">
          <cell r="D109" t="str">
            <v>Delanco Township (Burlington)</v>
          </cell>
        </row>
        <row r="110">
          <cell r="D110" t="str">
            <v>Delaware Township (Hunterdon)</v>
          </cell>
        </row>
        <row r="111">
          <cell r="D111" t="str">
            <v>Delran Township (Burlington)</v>
          </cell>
        </row>
        <row r="112">
          <cell r="D112" t="str">
            <v>Demarest Borough (Bergen)</v>
          </cell>
        </row>
        <row r="113">
          <cell r="D113" t="str">
            <v>Dennis Township (Cape May)</v>
          </cell>
        </row>
        <row r="114">
          <cell r="D114" t="str">
            <v>Denville Township (Morris)</v>
          </cell>
        </row>
        <row r="115">
          <cell r="D115" t="str">
            <v>Deptford Township (Gloucester)</v>
          </cell>
        </row>
        <row r="116">
          <cell r="D116" t="str">
            <v>Dover Town (Morris)</v>
          </cell>
        </row>
        <row r="117">
          <cell r="D117" t="str">
            <v>Downe Township (Cumberland)</v>
          </cell>
        </row>
        <row r="118">
          <cell r="D118" t="str">
            <v>Dumont Borough (Bergen)</v>
          </cell>
        </row>
        <row r="119">
          <cell r="D119" t="str">
            <v>Dunellen Borough (Middlesex)</v>
          </cell>
        </row>
        <row r="120">
          <cell r="D120" t="str">
            <v>Eagleswood Township (Ocean)</v>
          </cell>
        </row>
        <row r="121">
          <cell r="D121" t="str">
            <v>East Amwell Township (Hunterdon)</v>
          </cell>
        </row>
        <row r="122">
          <cell r="D122" t="str">
            <v>East Brunswick Township (Middlesex)</v>
          </cell>
        </row>
        <row r="123">
          <cell r="D123" t="str">
            <v>East Greenwich Township (Gloucester)</v>
          </cell>
        </row>
        <row r="124">
          <cell r="D124" t="str">
            <v>East Hanover Township (Morris)</v>
          </cell>
        </row>
        <row r="125">
          <cell r="D125" t="str">
            <v>East Newark Borough (Hudson)</v>
          </cell>
        </row>
        <row r="126">
          <cell r="D126" t="str">
            <v>East Orange City (Essex)</v>
          </cell>
        </row>
        <row r="127">
          <cell r="D127" t="str">
            <v>East Rutherford Borough (Bergen)</v>
          </cell>
        </row>
        <row r="128">
          <cell r="D128" t="str">
            <v>East Windsor Township (Mercer)</v>
          </cell>
        </row>
        <row r="129">
          <cell r="D129" t="str">
            <v>Eastampton Township (Burlington)</v>
          </cell>
        </row>
        <row r="130">
          <cell r="D130" t="str">
            <v>Eatontown Borough (Monmouth)</v>
          </cell>
        </row>
        <row r="131">
          <cell r="D131" t="str">
            <v>Edgewater Borough (Bergen)</v>
          </cell>
        </row>
        <row r="132">
          <cell r="D132" t="str">
            <v>Edgewater Park Township (Burlington)</v>
          </cell>
        </row>
        <row r="133">
          <cell r="D133" t="str">
            <v>Edison Township (Middlesex)</v>
          </cell>
        </row>
        <row r="134">
          <cell r="D134" t="str">
            <v>Egg Harbor City (Atlantic)</v>
          </cell>
        </row>
        <row r="135">
          <cell r="D135" t="str">
            <v>Egg Harbor Township (Atlantic)</v>
          </cell>
        </row>
        <row r="136">
          <cell r="D136" t="str">
            <v>Elizabeth City (Union)</v>
          </cell>
        </row>
        <row r="137">
          <cell r="D137" t="str">
            <v>Elk Township (Gloucester)</v>
          </cell>
        </row>
        <row r="138">
          <cell r="D138" t="str">
            <v>Elmer Borough (Salem)</v>
          </cell>
        </row>
        <row r="139">
          <cell r="D139" t="str">
            <v>Elmwood Park Borough (Bergen)</v>
          </cell>
        </row>
        <row r="140">
          <cell r="D140" t="str">
            <v>Elsinboro Township (Salem)</v>
          </cell>
        </row>
        <row r="141">
          <cell r="D141" t="str">
            <v>Emerson Borough (Bergen)</v>
          </cell>
        </row>
        <row r="142">
          <cell r="D142" t="str">
            <v>Englewood City (Bergen)</v>
          </cell>
        </row>
        <row r="143">
          <cell r="D143" t="str">
            <v>Englewood Cliffs Borough (Bergen)</v>
          </cell>
        </row>
        <row r="144">
          <cell r="D144" t="str">
            <v>Englishtown Borough (Monmouth)</v>
          </cell>
        </row>
        <row r="145">
          <cell r="D145" t="str">
            <v>Essex County (Essex)</v>
          </cell>
        </row>
        <row r="146">
          <cell r="D146" t="str">
            <v>Essex Fells Township (Essex)</v>
          </cell>
        </row>
        <row r="147">
          <cell r="D147" t="str">
            <v>Estell Manor City (Atlantic)</v>
          </cell>
        </row>
        <row r="148">
          <cell r="D148" t="str">
            <v>Evesham Township (Burlington)</v>
          </cell>
        </row>
        <row r="149">
          <cell r="D149" t="str">
            <v>Ewing Township (Mercer)</v>
          </cell>
        </row>
        <row r="150">
          <cell r="D150" t="str">
            <v>Fair Haven Borough (Monmouth)</v>
          </cell>
        </row>
        <row r="151">
          <cell r="D151" t="str">
            <v>Fair Lawn Borough (Bergen)</v>
          </cell>
        </row>
        <row r="152">
          <cell r="D152" t="str">
            <v>Fairfield Township (Cumberland)</v>
          </cell>
        </row>
        <row r="153">
          <cell r="D153" t="str">
            <v>Fairfield Township (Essex)</v>
          </cell>
        </row>
        <row r="154">
          <cell r="D154" t="str">
            <v>Fairview Borough (Bergen)</v>
          </cell>
        </row>
        <row r="155">
          <cell r="D155" t="str">
            <v>Fanwood Borough (Union)</v>
          </cell>
        </row>
        <row r="156">
          <cell r="D156" t="str">
            <v>Far Hills Borough (Somerset)</v>
          </cell>
        </row>
        <row r="157">
          <cell r="D157" t="str">
            <v>Farmingdale Borough (Monmouth)</v>
          </cell>
        </row>
        <row r="158">
          <cell r="D158" t="str">
            <v>Fieldsboro Borough (Burlington)</v>
          </cell>
        </row>
        <row r="159">
          <cell r="D159" t="str">
            <v>Flemington Borough (Hunterdon)</v>
          </cell>
        </row>
        <row r="160">
          <cell r="D160" t="str">
            <v>Florence Township (Burlington)</v>
          </cell>
        </row>
        <row r="161">
          <cell r="D161" t="str">
            <v>Florham Park Borough (Morris)</v>
          </cell>
        </row>
        <row r="162">
          <cell r="D162" t="str">
            <v>Folsom Borough (Atlantic)</v>
          </cell>
        </row>
        <row r="163">
          <cell r="D163" t="str">
            <v>Fort Lee Borough (Bergen)</v>
          </cell>
        </row>
        <row r="164">
          <cell r="D164" t="str">
            <v>Frankford Township (Sussex)</v>
          </cell>
        </row>
        <row r="165">
          <cell r="D165" t="str">
            <v>Franklin Borough (Sussex)</v>
          </cell>
        </row>
        <row r="166">
          <cell r="D166" t="str">
            <v>Franklin Lakes Borough (Bergen)</v>
          </cell>
        </row>
        <row r="167">
          <cell r="D167" t="str">
            <v>Franklin Township (Gloucester)</v>
          </cell>
        </row>
        <row r="168">
          <cell r="D168" t="str">
            <v>Franklin Township (Hunterdon)</v>
          </cell>
        </row>
        <row r="169">
          <cell r="D169" t="str">
            <v>Franklin Township (Somerset)</v>
          </cell>
        </row>
        <row r="170">
          <cell r="D170" t="str">
            <v>Franklin Township (Warren)</v>
          </cell>
        </row>
        <row r="171">
          <cell r="D171" t="str">
            <v>Fredon Township (Sussex)</v>
          </cell>
        </row>
        <row r="172">
          <cell r="D172" t="str">
            <v>Freehold Borough (Monmouth)</v>
          </cell>
        </row>
        <row r="173">
          <cell r="D173" t="str">
            <v>Freehold Township (Monmouth)</v>
          </cell>
        </row>
        <row r="174">
          <cell r="D174" t="str">
            <v>Frelinghuysen Township (Warren)</v>
          </cell>
        </row>
        <row r="175">
          <cell r="D175" t="str">
            <v>Frenchtown Borough (Hunterdon)</v>
          </cell>
        </row>
        <row r="176">
          <cell r="D176" t="str">
            <v>Galloway Township (Atlantic)</v>
          </cell>
        </row>
        <row r="177">
          <cell r="D177" t="str">
            <v>Garfield City (Bergen)</v>
          </cell>
        </row>
        <row r="178">
          <cell r="D178" t="str">
            <v>Garwood Borough (Union)</v>
          </cell>
        </row>
        <row r="179">
          <cell r="D179" t="str">
            <v>Gibbsboro Borough (Camden)</v>
          </cell>
        </row>
        <row r="180">
          <cell r="D180" t="str">
            <v>Glassboro Borough (Gloucester)</v>
          </cell>
        </row>
        <row r="181">
          <cell r="D181" t="str">
            <v>Glen Gardner Borough (Hunterdon)</v>
          </cell>
        </row>
        <row r="182">
          <cell r="D182" t="str">
            <v>Glen Ridge Borough (Essex)</v>
          </cell>
        </row>
        <row r="183">
          <cell r="D183" t="str">
            <v>Glen Rock Borough (Bergen)</v>
          </cell>
        </row>
        <row r="184">
          <cell r="D184" t="str">
            <v>Gloucester City City (Camden)</v>
          </cell>
        </row>
        <row r="185">
          <cell r="D185" t="str">
            <v>Gloucester County (Gloucester)</v>
          </cell>
        </row>
        <row r="186">
          <cell r="D186" t="str">
            <v>Gloucester Township (Camden)</v>
          </cell>
        </row>
        <row r="187">
          <cell r="D187" t="str">
            <v>Green Brook Township (Somerset)</v>
          </cell>
        </row>
        <row r="188">
          <cell r="D188" t="str">
            <v>Green Township (Sussex)</v>
          </cell>
        </row>
        <row r="189">
          <cell r="D189" t="str">
            <v>Greenwich Township (Cumberland)</v>
          </cell>
        </row>
        <row r="190">
          <cell r="D190" t="str">
            <v>Greenwich Township (Gloucester)</v>
          </cell>
        </row>
        <row r="191">
          <cell r="D191" t="str">
            <v>Greenwich Township (Warren)</v>
          </cell>
        </row>
        <row r="192">
          <cell r="D192" t="str">
            <v>Guttenberg Town (Hudson)</v>
          </cell>
        </row>
        <row r="193">
          <cell r="D193" t="str">
            <v>Hackensack City (Bergen)</v>
          </cell>
        </row>
        <row r="194">
          <cell r="D194" t="str">
            <v>Hackettstown Town (Warren)</v>
          </cell>
        </row>
        <row r="195">
          <cell r="D195" t="str">
            <v>Haddon Heights Borough (Camden)</v>
          </cell>
        </row>
        <row r="196">
          <cell r="D196" t="str">
            <v>Haddon Township (Camden)</v>
          </cell>
        </row>
        <row r="197">
          <cell r="D197" t="str">
            <v>Haddonfield Borough (Camden)</v>
          </cell>
        </row>
        <row r="198">
          <cell r="D198" t="str">
            <v>Hainesport Township (Burlington)</v>
          </cell>
        </row>
        <row r="199">
          <cell r="D199" t="str">
            <v>Haledon Borough (Passaic)</v>
          </cell>
        </row>
        <row r="200">
          <cell r="D200" t="str">
            <v>Hamburg Borough (Sussex)</v>
          </cell>
        </row>
        <row r="201">
          <cell r="D201" t="str">
            <v>Hamilton Township (Atlantic)</v>
          </cell>
        </row>
        <row r="202">
          <cell r="D202" t="str">
            <v>Hamilton Township (Mercer)</v>
          </cell>
        </row>
        <row r="203">
          <cell r="D203" t="str">
            <v>Hammonton Township (Atlantic)</v>
          </cell>
        </row>
        <row r="204">
          <cell r="D204" t="str">
            <v>Hampton Borough (Hunterdon)</v>
          </cell>
        </row>
        <row r="205">
          <cell r="D205" t="str">
            <v>Hampton Township (Sussex)</v>
          </cell>
        </row>
        <row r="206">
          <cell r="D206" t="str">
            <v>Hanover Township (Morris)</v>
          </cell>
        </row>
        <row r="207">
          <cell r="D207" t="str">
            <v>Harding Township (Morris)</v>
          </cell>
        </row>
        <row r="208">
          <cell r="D208" t="str">
            <v>Hardwick Township (Warren)</v>
          </cell>
        </row>
        <row r="209">
          <cell r="D209" t="str">
            <v>Hardyston Township (Sussex)</v>
          </cell>
        </row>
        <row r="210">
          <cell r="D210" t="str">
            <v>Harmony Township (Warren)</v>
          </cell>
        </row>
        <row r="211">
          <cell r="D211" t="str">
            <v>Harrington Park Borough (Bergen)</v>
          </cell>
        </row>
        <row r="212">
          <cell r="D212" t="str">
            <v>Harrison Town (Hudson)</v>
          </cell>
        </row>
        <row r="213">
          <cell r="D213" t="str">
            <v>Harrison Township (Gloucester)</v>
          </cell>
        </row>
        <row r="214">
          <cell r="D214" t="str">
            <v>Harvey Cedars Borough (Ocean)</v>
          </cell>
        </row>
        <row r="215">
          <cell r="D215" t="str">
            <v>Hasbrouck Heights Borough (Bergen)</v>
          </cell>
        </row>
        <row r="216">
          <cell r="D216" t="str">
            <v>Haworth Borough (Bergen)</v>
          </cell>
        </row>
        <row r="217">
          <cell r="D217" t="str">
            <v>Hawthorne Borough (Passaic)</v>
          </cell>
        </row>
        <row r="218">
          <cell r="D218" t="str">
            <v>Hazlet Township (Monmouth)</v>
          </cell>
        </row>
        <row r="219">
          <cell r="D219" t="str">
            <v>Helmetta Borough (Middlesex)</v>
          </cell>
        </row>
        <row r="220">
          <cell r="D220" t="str">
            <v>High Bridge Borough (Hunterdon)</v>
          </cell>
        </row>
        <row r="221">
          <cell r="D221" t="str">
            <v>Highland Park Borough (Middlesex)</v>
          </cell>
        </row>
        <row r="222">
          <cell r="D222" t="str">
            <v>Highlands Borough (Monmouth)</v>
          </cell>
        </row>
        <row r="223">
          <cell r="D223" t="str">
            <v>Hightstown Borough (Mercer)</v>
          </cell>
        </row>
        <row r="224">
          <cell r="D224" t="str">
            <v>Hillsborough Township (Somerset)</v>
          </cell>
        </row>
        <row r="225">
          <cell r="D225" t="str">
            <v>Hillsdale Borough (Bergen)</v>
          </cell>
        </row>
        <row r="226">
          <cell r="D226" t="str">
            <v>Hillside Township (Union)</v>
          </cell>
        </row>
        <row r="227">
          <cell r="D227" t="str">
            <v>Hi-nella Borough (Camden)</v>
          </cell>
        </row>
        <row r="228">
          <cell r="D228" t="str">
            <v>Hoboken City (Hudson)</v>
          </cell>
        </row>
        <row r="229">
          <cell r="D229" t="str">
            <v>Ho-Ho-Kus Borough (Bergen)</v>
          </cell>
        </row>
        <row r="230">
          <cell r="D230" t="str">
            <v>Holland Township (Hunterdon)</v>
          </cell>
        </row>
        <row r="231">
          <cell r="D231" t="str">
            <v>Holmdel Township (Monmouth)</v>
          </cell>
        </row>
        <row r="232">
          <cell r="D232" t="str">
            <v>Hopatcong Borough (Sussex)</v>
          </cell>
        </row>
        <row r="233">
          <cell r="D233" t="str">
            <v>Hope Township (Warren)</v>
          </cell>
        </row>
        <row r="234">
          <cell r="D234" t="str">
            <v>Hopewell Borough (Mercer)</v>
          </cell>
        </row>
        <row r="235">
          <cell r="D235" t="str">
            <v>Hopewell Township (Cumberland)</v>
          </cell>
        </row>
        <row r="236">
          <cell r="D236" t="str">
            <v>Hopewell Township (Mercer)</v>
          </cell>
        </row>
        <row r="237">
          <cell r="D237" t="str">
            <v>Howell Township (Monmouth)</v>
          </cell>
        </row>
        <row r="238">
          <cell r="D238" t="str">
            <v>Hudson County (Hudson)</v>
          </cell>
        </row>
        <row r="239">
          <cell r="D239" t="str">
            <v>Hunterdon County (Hunterdon)</v>
          </cell>
        </row>
        <row r="240">
          <cell r="D240" t="str">
            <v>Independence Township (Warren)</v>
          </cell>
        </row>
        <row r="241">
          <cell r="D241" t="str">
            <v>Interlaken Borough (Monmouth)</v>
          </cell>
        </row>
        <row r="242">
          <cell r="D242" t="str">
            <v>Irvington Township (Essex)</v>
          </cell>
        </row>
        <row r="243">
          <cell r="D243" t="str">
            <v>Island Heights Borough (Ocean)</v>
          </cell>
        </row>
        <row r="244">
          <cell r="D244" t="str">
            <v>Jackson Township (Ocean)</v>
          </cell>
        </row>
        <row r="245">
          <cell r="D245" t="str">
            <v>Jamesburg Borough (Middlesex)</v>
          </cell>
        </row>
        <row r="246">
          <cell r="D246" t="str">
            <v>Jefferson Township (Morris)</v>
          </cell>
        </row>
        <row r="247">
          <cell r="D247" t="str">
            <v>Jersey City City (Hudson)</v>
          </cell>
        </row>
        <row r="248">
          <cell r="D248" t="str">
            <v>Keansburg Borough (Monmouth)</v>
          </cell>
        </row>
        <row r="249">
          <cell r="D249" t="str">
            <v>Kearny Town (Hudson)</v>
          </cell>
        </row>
        <row r="250">
          <cell r="D250" t="str">
            <v>Kenilworth Borough (Union)</v>
          </cell>
        </row>
        <row r="251">
          <cell r="D251" t="str">
            <v>Keyport Borough (Monmouth)</v>
          </cell>
        </row>
        <row r="252">
          <cell r="D252" t="str">
            <v>Kingwood Township (Hunterdon)</v>
          </cell>
        </row>
        <row r="253">
          <cell r="D253" t="str">
            <v>Kinnelon Borough (Morris)</v>
          </cell>
        </row>
        <row r="254">
          <cell r="D254" t="str">
            <v>Knowlton Township (Warren)</v>
          </cell>
        </row>
        <row r="255">
          <cell r="D255" t="str">
            <v>Lacey Township (Ocean)</v>
          </cell>
        </row>
        <row r="256">
          <cell r="D256" t="str">
            <v>Lafayette Township (Sussex)</v>
          </cell>
        </row>
        <row r="257">
          <cell r="D257" t="str">
            <v>Lake Como Borough (South Belmar) (Monmouth)</v>
          </cell>
        </row>
        <row r="258">
          <cell r="D258" t="str">
            <v>Lakehurst Borough (Ocean)</v>
          </cell>
        </row>
        <row r="259">
          <cell r="D259" t="str">
            <v>Lakewood Township (Ocean)</v>
          </cell>
        </row>
        <row r="260">
          <cell r="D260" t="str">
            <v>Lambertville City (Hunterdon)</v>
          </cell>
        </row>
        <row r="261">
          <cell r="D261" t="str">
            <v>Laurel Springs Borough (Camden)</v>
          </cell>
        </row>
        <row r="262">
          <cell r="D262" t="str">
            <v>Lavallette Borough (Ocean)</v>
          </cell>
        </row>
        <row r="263">
          <cell r="D263" t="str">
            <v>Lawnside Borough (Camden)</v>
          </cell>
        </row>
        <row r="264">
          <cell r="D264" t="str">
            <v>Lawrence Township (Cumberland)</v>
          </cell>
        </row>
        <row r="265">
          <cell r="D265" t="str">
            <v>Lawrence Township (Mercer)</v>
          </cell>
        </row>
        <row r="266">
          <cell r="D266" t="str">
            <v>Lebanon Borough (Hunterdon)</v>
          </cell>
        </row>
        <row r="267">
          <cell r="D267" t="str">
            <v>Lebanon Township (Hunterdon)</v>
          </cell>
        </row>
        <row r="268">
          <cell r="D268" t="str">
            <v>Leonia Borough (Bergen)</v>
          </cell>
        </row>
        <row r="269">
          <cell r="D269" t="str">
            <v>Liberty Township (Warren)</v>
          </cell>
        </row>
        <row r="270">
          <cell r="D270" t="str">
            <v>Lincoln Park Borough (Morris)</v>
          </cell>
        </row>
        <row r="271">
          <cell r="D271" t="str">
            <v>Linden City (Union)</v>
          </cell>
        </row>
        <row r="272">
          <cell r="D272" t="str">
            <v>Lindenwold Borough (Camden)</v>
          </cell>
        </row>
        <row r="273">
          <cell r="D273" t="str">
            <v>Linwood City (Atlantic)</v>
          </cell>
        </row>
        <row r="274">
          <cell r="D274" t="str">
            <v>Little Egg Harbor Township (Ocean)</v>
          </cell>
        </row>
        <row r="275">
          <cell r="D275" t="str">
            <v>Little Falls Township (Passaic)</v>
          </cell>
        </row>
        <row r="276">
          <cell r="D276" t="str">
            <v>Little Ferry Borough (Bergen)</v>
          </cell>
        </row>
        <row r="277">
          <cell r="D277" t="str">
            <v>Little Silver Borough (Monmouth)</v>
          </cell>
        </row>
        <row r="278">
          <cell r="D278" t="str">
            <v>Livingston Township (Essex)</v>
          </cell>
        </row>
        <row r="279">
          <cell r="D279" t="str">
            <v>Loch Arbour Village (Monmouth)</v>
          </cell>
        </row>
        <row r="280">
          <cell r="D280" t="str">
            <v>Lodi Borough (Bergen)</v>
          </cell>
        </row>
        <row r="281">
          <cell r="D281" t="str">
            <v>Logan Township (Gloucester)</v>
          </cell>
        </row>
        <row r="282">
          <cell r="D282" t="str">
            <v>Long Beach Township (Ocean)</v>
          </cell>
        </row>
        <row r="283">
          <cell r="D283" t="str">
            <v>Long Branch City (Monmouth)</v>
          </cell>
        </row>
        <row r="284">
          <cell r="D284" t="str">
            <v>Long Hill Township (Morris)</v>
          </cell>
        </row>
        <row r="285">
          <cell r="D285" t="str">
            <v>Longport Borough (Atlantic)</v>
          </cell>
        </row>
        <row r="286">
          <cell r="D286" t="str">
            <v>Lopatcong Township (Warren)</v>
          </cell>
        </row>
        <row r="287">
          <cell r="D287" t="str">
            <v>Lower Alloways Creek Township (Salem)</v>
          </cell>
        </row>
        <row r="288">
          <cell r="D288" t="str">
            <v>Lower Township (Cape May)</v>
          </cell>
        </row>
        <row r="289">
          <cell r="D289" t="str">
            <v>Lumberton Township (Burlington)</v>
          </cell>
        </row>
        <row r="290">
          <cell r="D290" t="str">
            <v>Lyndhurst Township (Bergen)</v>
          </cell>
        </row>
        <row r="291">
          <cell r="D291" t="str">
            <v>Madison Borough (Morris)</v>
          </cell>
        </row>
        <row r="292">
          <cell r="D292" t="str">
            <v>Magnolia Borough (Camden)</v>
          </cell>
        </row>
        <row r="293">
          <cell r="D293" t="str">
            <v>Mahwah Township (Bergen)</v>
          </cell>
        </row>
        <row r="294">
          <cell r="D294" t="str">
            <v>Manalapan Township (Monmouth)</v>
          </cell>
        </row>
        <row r="295">
          <cell r="D295" t="str">
            <v>Manasquan Borough (Monmouth)</v>
          </cell>
        </row>
        <row r="296">
          <cell r="D296" t="str">
            <v>Manchester Township (Ocean)</v>
          </cell>
        </row>
        <row r="297">
          <cell r="D297" t="str">
            <v>Mannington Township (Salem)</v>
          </cell>
        </row>
        <row r="298">
          <cell r="D298" t="str">
            <v>Mansfield Township (Burlington)</v>
          </cell>
        </row>
        <row r="299">
          <cell r="D299" t="str">
            <v>Mansfield Township (Warren)</v>
          </cell>
        </row>
        <row r="300">
          <cell r="D300" t="str">
            <v>Mantoloking Borough (Ocean)</v>
          </cell>
        </row>
        <row r="301">
          <cell r="D301" t="str">
            <v>Mantua Township (Gloucester)</v>
          </cell>
        </row>
        <row r="302">
          <cell r="D302" t="str">
            <v>Manville Borough (Somerset)</v>
          </cell>
        </row>
        <row r="303">
          <cell r="D303" t="str">
            <v>Maple Shade Borough (Burlington)</v>
          </cell>
        </row>
        <row r="304">
          <cell r="D304" t="str">
            <v>Maplewood Township (Essex)</v>
          </cell>
        </row>
        <row r="305">
          <cell r="D305" t="str">
            <v>Margate City (Atlantic)</v>
          </cell>
        </row>
        <row r="306">
          <cell r="D306" t="str">
            <v>Marlboro Township (Monmouth)</v>
          </cell>
        </row>
        <row r="307">
          <cell r="D307" t="str">
            <v>Matawan Borough (Monmouth)</v>
          </cell>
        </row>
        <row r="308">
          <cell r="D308" t="str">
            <v>Maurice River Township (Cumberland)</v>
          </cell>
        </row>
        <row r="309">
          <cell r="D309" t="str">
            <v>Maywood Borough (Bergen)</v>
          </cell>
        </row>
        <row r="310">
          <cell r="D310" t="str">
            <v>Medford Lakes Borough (Burlington)</v>
          </cell>
        </row>
        <row r="311">
          <cell r="D311" t="str">
            <v>Medford Township (Burlington)</v>
          </cell>
        </row>
        <row r="312">
          <cell r="D312" t="str">
            <v>Mendham Borough (Morris)</v>
          </cell>
        </row>
        <row r="313">
          <cell r="D313" t="str">
            <v>Mendham Township (Morris)</v>
          </cell>
        </row>
        <row r="314">
          <cell r="D314" t="str">
            <v>Mercer County (Mercer)</v>
          </cell>
        </row>
        <row r="315">
          <cell r="D315" t="str">
            <v>Merchantville Borough (Camden)</v>
          </cell>
        </row>
        <row r="316">
          <cell r="D316" t="str">
            <v>Metuchen Borough (Middlesex)</v>
          </cell>
        </row>
        <row r="317">
          <cell r="D317" t="str">
            <v>Middle Township (Cape May)</v>
          </cell>
        </row>
        <row r="318">
          <cell r="D318" t="str">
            <v>Middlesex Borough (Middlesex)</v>
          </cell>
        </row>
        <row r="319">
          <cell r="D319" t="str">
            <v>Middlesex County (Middlesex)</v>
          </cell>
        </row>
        <row r="320">
          <cell r="D320" t="str">
            <v>Middletown Township (Monmouth)</v>
          </cell>
        </row>
        <row r="321">
          <cell r="D321" t="str">
            <v>Midland Park Borough (Bergen)</v>
          </cell>
        </row>
        <row r="322">
          <cell r="D322" t="str">
            <v>Milford Borough (Hunterdon)</v>
          </cell>
        </row>
        <row r="323">
          <cell r="D323" t="str">
            <v>Millburn Township (Essex)</v>
          </cell>
        </row>
        <row r="324">
          <cell r="D324" t="str">
            <v>Millstone Borough (Somerset)</v>
          </cell>
        </row>
        <row r="325">
          <cell r="D325" t="str">
            <v>Millstone Township (Monmouth)</v>
          </cell>
        </row>
        <row r="326">
          <cell r="D326" t="str">
            <v>Milltown Borough (Middlesex)</v>
          </cell>
        </row>
        <row r="327">
          <cell r="D327" t="str">
            <v>Millville City (Cumberland)</v>
          </cell>
        </row>
        <row r="328">
          <cell r="D328" t="str">
            <v>Mine Hill Township (Morris)</v>
          </cell>
        </row>
        <row r="329">
          <cell r="D329" t="str">
            <v>Monmouth Beach Borough (Monmouth)</v>
          </cell>
        </row>
        <row r="330">
          <cell r="D330" t="str">
            <v>Monmouth County (Monmouth)</v>
          </cell>
        </row>
        <row r="331">
          <cell r="D331" t="str">
            <v>Monroe Township (Gloucester)</v>
          </cell>
        </row>
        <row r="332">
          <cell r="D332" t="str">
            <v>Monroe Township (Middlesex)</v>
          </cell>
        </row>
        <row r="333">
          <cell r="D333" t="str">
            <v>Montague Township (Sussex)</v>
          </cell>
        </row>
        <row r="334">
          <cell r="D334" t="str">
            <v>Montclair Township (Essex)</v>
          </cell>
        </row>
        <row r="335">
          <cell r="D335" t="str">
            <v>Montgomery Township (Somerset)</v>
          </cell>
        </row>
        <row r="336">
          <cell r="D336" t="str">
            <v>Montvale Borough (Bergen)</v>
          </cell>
        </row>
        <row r="337">
          <cell r="D337" t="str">
            <v>Montville Township (Morris)</v>
          </cell>
        </row>
        <row r="338">
          <cell r="D338" t="str">
            <v>Moonachie Borough (Bergen)</v>
          </cell>
        </row>
        <row r="339">
          <cell r="D339" t="str">
            <v>Moorestown Township (Burlington)</v>
          </cell>
        </row>
        <row r="340">
          <cell r="D340" t="str">
            <v>Morris County (Morris)</v>
          </cell>
        </row>
        <row r="341">
          <cell r="D341" t="str">
            <v>Morris Plains Borough (Morris)</v>
          </cell>
        </row>
        <row r="342">
          <cell r="D342" t="str">
            <v>Morris Township (Morris)</v>
          </cell>
        </row>
        <row r="343">
          <cell r="D343" t="str">
            <v>Morristown Town (Morris)</v>
          </cell>
        </row>
        <row r="344">
          <cell r="D344" t="str">
            <v>Mount Arlington Borough (Morris)</v>
          </cell>
        </row>
        <row r="345">
          <cell r="D345" t="str">
            <v>Mount Ephraim Borough (Camden)</v>
          </cell>
        </row>
        <row r="346">
          <cell r="D346" t="str">
            <v>Mount Holly Township (Burlington)</v>
          </cell>
        </row>
        <row r="347">
          <cell r="D347" t="str">
            <v>Mount Laurel Township (Burlington)</v>
          </cell>
        </row>
        <row r="348">
          <cell r="D348" t="str">
            <v>Mount Olive Township (Morris)</v>
          </cell>
        </row>
        <row r="349">
          <cell r="D349" t="str">
            <v>Mountain Lakes Borough (Morris)</v>
          </cell>
        </row>
        <row r="350">
          <cell r="D350" t="str">
            <v>Mountainside Borough (Union)</v>
          </cell>
        </row>
        <row r="351">
          <cell r="D351" t="str">
            <v>Mullica Township (Atlantic)</v>
          </cell>
        </row>
        <row r="352">
          <cell r="D352" t="str">
            <v>National Park Borough (Gloucester)</v>
          </cell>
        </row>
        <row r="353">
          <cell r="D353" t="str">
            <v>Neptune City Borough (Monmouth)</v>
          </cell>
        </row>
        <row r="354">
          <cell r="D354" t="str">
            <v>Neptune Township (Monmouth)</v>
          </cell>
        </row>
        <row r="355">
          <cell r="D355" t="str">
            <v>Netcong Borough (Morris)</v>
          </cell>
        </row>
        <row r="356">
          <cell r="D356" t="str">
            <v>New Brunswick City (Middlesex)</v>
          </cell>
        </row>
        <row r="357">
          <cell r="D357" t="str">
            <v>New Hanover Township (Burlington)</v>
          </cell>
        </row>
        <row r="358">
          <cell r="D358" t="str">
            <v>New Milford Borough (Bergen)</v>
          </cell>
        </row>
        <row r="359">
          <cell r="D359" t="str">
            <v>New Providence Borough (Union)</v>
          </cell>
        </row>
        <row r="360">
          <cell r="D360" t="str">
            <v>Newark City (Essex)</v>
          </cell>
        </row>
        <row r="361">
          <cell r="D361" t="str">
            <v>Newfield Borough (Gloucester)</v>
          </cell>
        </row>
        <row r="362">
          <cell r="D362" t="str">
            <v>Newton Town (Sussex)</v>
          </cell>
        </row>
        <row r="363">
          <cell r="D363" t="str">
            <v>North Arlington Borough (Bergen)</v>
          </cell>
        </row>
        <row r="364">
          <cell r="D364" t="str">
            <v>North Bergen Township (Hudson)</v>
          </cell>
        </row>
        <row r="365">
          <cell r="D365" t="str">
            <v>North Brunswick Township (Middlesex)</v>
          </cell>
        </row>
        <row r="366">
          <cell r="D366" t="str">
            <v>North Caldwell Borough (Essex)</v>
          </cell>
        </row>
        <row r="367">
          <cell r="D367" t="str">
            <v>North Haledon Borough (Passaic)</v>
          </cell>
        </row>
        <row r="368">
          <cell r="D368" t="str">
            <v>North Hanover Township (Burlington)</v>
          </cell>
        </row>
        <row r="369">
          <cell r="D369" t="str">
            <v>North Plainfield Borough (Somerset)</v>
          </cell>
        </row>
        <row r="370">
          <cell r="D370" t="str">
            <v>North Wildwood City (Cape May)</v>
          </cell>
        </row>
        <row r="371">
          <cell r="D371" t="str">
            <v>Northfield City (Atlantic)</v>
          </cell>
        </row>
        <row r="372">
          <cell r="D372" t="str">
            <v>Northvale Borough (Bergen)</v>
          </cell>
        </row>
        <row r="373">
          <cell r="D373" t="str">
            <v>Norwood Borough (Bergen)</v>
          </cell>
        </row>
        <row r="374">
          <cell r="D374" t="str">
            <v>Nutley Township (Essex)</v>
          </cell>
        </row>
        <row r="375">
          <cell r="D375" t="str">
            <v>Oakland Borough (Bergen)</v>
          </cell>
        </row>
        <row r="376">
          <cell r="D376" t="str">
            <v>Oaklyn Borough (Camden)</v>
          </cell>
        </row>
        <row r="377">
          <cell r="D377" t="str">
            <v>Ocean City City (Cape May)</v>
          </cell>
        </row>
        <row r="378">
          <cell r="D378" t="str">
            <v>Ocean County (Ocean)</v>
          </cell>
        </row>
        <row r="379">
          <cell r="D379" t="str">
            <v>Ocean Gate Borough (Ocean)</v>
          </cell>
        </row>
        <row r="380">
          <cell r="D380" t="str">
            <v>Ocean Township (Monmouth)</v>
          </cell>
        </row>
        <row r="381">
          <cell r="D381" t="str">
            <v>Ocean Township (Ocean)</v>
          </cell>
        </row>
        <row r="382">
          <cell r="D382" t="str">
            <v>Oceanport Borough (Monmouth)</v>
          </cell>
        </row>
        <row r="383">
          <cell r="D383" t="str">
            <v>Ogdensburg Borough (Sussex)</v>
          </cell>
        </row>
        <row r="384">
          <cell r="D384" t="str">
            <v>Old Bridge Township (Middlesex)</v>
          </cell>
        </row>
        <row r="385">
          <cell r="D385" t="str">
            <v>Old Tappan Borough (Bergen)</v>
          </cell>
        </row>
        <row r="386">
          <cell r="D386" t="str">
            <v>Oldmans Township (Salem)</v>
          </cell>
        </row>
        <row r="387">
          <cell r="D387" t="str">
            <v>Oradell Borough (Bergen)</v>
          </cell>
        </row>
        <row r="388">
          <cell r="D388" t="str">
            <v>Orange City (Essex)</v>
          </cell>
        </row>
        <row r="389">
          <cell r="D389" t="str">
            <v>Oxford Township (Warren)</v>
          </cell>
        </row>
        <row r="390">
          <cell r="D390" t="str">
            <v>Palisades Park Borough (Bergen)</v>
          </cell>
        </row>
        <row r="391">
          <cell r="D391" t="str">
            <v>Palmyra Borough (Burlington)</v>
          </cell>
        </row>
        <row r="392">
          <cell r="D392" t="str">
            <v>Paramus Borough (Bergen)</v>
          </cell>
        </row>
        <row r="393">
          <cell r="D393" t="str">
            <v>Park Ridge Borough (Bergen)</v>
          </cell>
        </row>
        <row r="394">
          <cell r="D394" t="str">
            <v>Parsippany-Troy Hills Township (Morris)</v>
          </cell>
        </row>
        <row r="395">
          <cell r="D395" t="str">
            <v>Passaic City (Passaic)</v>
          </cell>
        </row>
        <row r="396">
          <cell r="D396" t="str">
            <v>Passaic County (Passaic)</v>
          </cell>
        </row>
        <row r="397">
          <cell r="D397" t="str">
            <v>Paterson City (Passaic)</v>
          </cell>
        </row>
        <row r="398">
          <cell r="D398" t="str">
            <v>Paulsboro Borough (Gloucester)</v>
          </cell>
        </row>
        <row r="399">
          <cell r="D399" t="str">
            <v>Peapack-Gladstone Borough (Somerset)</v>
          </cell>
        </row>
        <row r="400">
          <cell r="D400" t="str">
            <v>Pemberton Borough (Burlington)</v>
          </cell>
        </row>
        <row r="401">
          <cell r="D401" t="str">
            <v>Pemberton Township (Burlington)</v>
          </cell>
        </row>
        <row r="402">
          <cell r="D402" t="str">
            <v>Pennington Borough (Mercer)</v>
          </cell>
        </row>
        <row r="403">
          <cell r="D403" t="str">
            <v>Penns Grove Borough (Salem)</v>
          </cell>
        </row>
        <row r="404">
          <cell r="D404" t="str">
            <v>Pennsauken Township (Camden)</v>
          </cell>
        </row>
        <row r="405">
          <cell r="D405" t="str">
            <v>Pennsville Township (Salem)</v>
          </cell>
        </row>
        <row r="406">
          <cell r="D406" t="str">
            <v>Pequannock Township (Morris)</v>
          </cell>
        </row>
        <row r="407">
          <cell r="D407" t="str">
            <v>Perth Amboy City (Middlesex)</v>
          </cell>
        </row>
        <row r="408">
          <cell r="D408" t="str">
            <v>Phillipsburg Town (Warren)</v>
          </cell>
        </row>
        <row r="409">
          <cell r="D409" t="str">
            <v>Pilesgrove Township (Salem)</v>
          </cell>
        </row>
        <row r="410">
          <cell r="D410" t="str">
            <v>Pine Beach Borough (Ocean)</v>
          </cell>
        </row>
        <row r="411">
          <cell r="D411" t="str">
            <v>Pine Hill Borough (Camden)</v>
          </cell>
        </row>
        <row r="412">
          <cell r="D412" t="str">
            <v>Pine Valley Borough (Camden)</v>
          </cell>
        </row>
        <row r="413">
          <cell r="D413" t="str">
            <v>Piscataway Township (Middlesex)</v>
          </cell>
        </row>
        <row r="414">
          <cell r="D414" t="str">
            <v>Pitman Borough (Gloucester)</v>
          </cell>
        </row>
        <row r="415">
          <cell r="D415" t="str">
            <v>Pittsgrove Township (Salem)</v>
          </cell>
        </row>
        <row r="416">
          <cell r="D416" t="str">
            <v>Plainfield City (Union)</v>
          </cell>
        </row>
        <row r="417">
          <cell r="D417" t="str">
            <v>Plainsboro Township (Middlesex)</v>
          </cell>
        </row>
        <row r="418">
          <cell r="D418" t="str">
            <v>Pleasantville City (Atlantic)</v>
          </cell>
        </row>
        <row r="419">
          <cell r="D419" t="str">
            <v>Plumsted Township (Ocean)</v>
          </cell>
        </row>
        <row r="420">
          <cell r="D420" t="str">
            <v>Pohatcong Township (Warren)</v>
          </cell>
        </row>
        <row r="421">
          <cell r="D421" t="str">
            <v>Point Pleasant Beach Borough (Ocean)</v>
          </cell>
        </row>
        <row r="422">
          <cell r="D422" t="str">
            <v>Point Pleasant Borough (Ocean)</v>
          </cell>
        </row>
        <row r="423">
          <cell r="D423" t="str">
            <v>Pompton Lakes Borough (Passaic)</v>
          </cell>
        </row>
        <row r="424">
          <cell r="D424" t="str">
            <v>Port Republic City (Atlantic)</v>
          </cell>
        </row>
        <row r="425">
          <cell r="D425" t="str">
            <v>Princeton Borough (Mercer)</v>
          </cell>
        </row>
        <row r="426">
          <cell r="D426" t="str">
            <v>Princeton Township (Mercer)</v>
          </cell>
        </row>
        <row r="427">
          <cell r="D427" t="str">
            <v>Prospect Park Borough (Passaic)</v>
          </cell>
        </row>
        <row r="428">
          <cell r="D428" t="str">
            <v>Quinton Township (Salem)</v>
          </cell>
        </row>
        <row r="429">
          <cell r="D429" t="str">
            <v>Rahway City (Union)</v>
          </cell>
        </row>
        <row r="430">
          <cell r="D430" t="str">
            <v>Ramsey Borough (Bergen)</v>
          </cell>
        </row>
        <row r="431">
          <cell r="D431" t="str">
            <v>Randolph Township (Morris)</v>
          </cell>
        </row>
        <row r="432">
          <cell r="D432" t="str">
            <v>Raritan Borough (Somerset)</v>
          </cell>
        </row>
        <row r="433">
          <cell r="D433" t="str">
            <v>Raritan Township (Hunterdon)</v>
          </cell>
        </row>
        <row r="434">
          <cell r="D434" t="str">
            <v>Readington Township (Hunterdon)</v>
          </cell>
        </row>
        <row r="435">
          <cell r="D435" t="str">
            <v>Red Bank Borough (Monmouth)</v>
          </cell>
        </row>
        <row r="436">
          <cell r="D436" t="str">
            <v>Ridgefield Borough (Bergen)</v>
          </cell>
        </row>
        <row r="437">
          <cell r="D437" t="str">
            <v>Ridgefield Park Village (Bergen)</v>
          </cell>
        </row>
        <row r="438">
          <cell r="D438" t="str">
            <v>Ridgewood Village (Bergen)</v>
          </cell>
        </row>
        <row r="439">
          <cell r="D439" t="str">
            <v>Ringwood Borough (Passaic)</v>
          </cell>
        </row>
        <row r="440">
          <cell r="D440" t="str">
            <v>River Edge Borough (Bergen)</v>
          </cell>
        </row>
        <row r="441">
          <cell r="D441" t="str">
            <v>River Vale Township (Bergen)</v>
          </cell>
        </row>
        <row r="442">
          <cell r="D442" t="str">
            <v>Riverdale Borough (Morris)</v>
          </cell>
        </row>
        <row r="443">
          <cell r="D443" t="str">
            <v>Riverside Township (Burlington)</v>
          </cell>
        </row>
        <row r="444">
          <cell r="D444" t="str">
            <v>Riverton Borough (Burlington)</v>
          </cell>
        </row>
        <row r="445">
          <cell r="D445" t="str">
            <v>Rochelle Park Township (Bergen)</v>
          </cell>
        </row>
        <row r="446">
          <cell r="D446" t="str">
            <v>Rockaway Borough (Morris)</v>
          </cell>
        </row>
        <row r="447">
          <cell r="D447" t="str">
            <v>Rockaway Township (Morris)</v>
          </cell>
        </row>
        <row r="448">
          <cell r="D448" t="str">
            <v>Rockleigh Borough (Bergen)</v>
          </cell>
        </row>
        <row r="449">
          <cell r="D449" t="str">
            <v>Rocky Hill Borough (Somerset)</v>
          </cell>
        </row>
        <row r="450">
          <cell r="D450" t="str">
            <v>Roosevelt Borough (Monmouth)</v>
          </cell>
        </row>
        <row r="451">
          <cell r="D451" t="str">
            <v>Roseland Borough (Essex)</v>
          </cell>
        </row>
        <row r="452">
          <cell r="D452" t="str">
            <v>Roselle Borough (Union)</v>
          </cell>
        </row>
        <row r="453">
          <cell r="D453" t="str">
            <v>Roselle Park Borough (Union)</v>
          </cell>
        </row>
        <row r="454">
          <cell r="D454" t="str">
            <v>Roxbury Township (Morris)</v>
          </cell>
        </row>
        <row r="455">
          <cell r="D455" t="str">
            <v>Rumson Borough (Monmouth)</v>
          </cell>
        </row>
        <row r="456">
          <cell r="D456" t="str">
            <v>Runnemede Borough (Camden)</v>
          </cell>
        </row>
        <row r="457">
          <cell r="D457" t="str">
            <v>Rutherford Borough (Bergen)</v>
          </cell>
        </row>
        <row r="458">
          <cell r="D458" t="str">
            <v>Saddle Brook Township (Bergen)</v>
          </cell>
        </row>
        <row r="459">
          <cell r="D459" t="str">
            <v>Saddle River Borough (Bergen)</v>
          </cell>
        </row>
        <row r="460">
          <cell r="D460" t="str">
            <v>Salem City (Salem)</v>
          </cell>
        </row>
        <row r="461">
          <cell r="D461" t="str">
            <v>Salem County (Salem)</v>
          </cell>
        </row>
        <row r="462">
          <cell r="D462" t="str">
            <v>Sandyston Township (Sussex)</v>
          </cell>
        </row>
        <row r="463">
          <cell r="D463" t="str">
            <v>Sayreville Borough (Middlesex)</v>
          </cell>
        </row>
        <row r="464">
          <cell r="D464" t="str">
            <v>Scotch Plains Township (Union)</v>
          </cell>
        </row>
        <row r="465">
          <cell r="D465" t="str">
            <v>Sea Bright Borough (Monmouth)</v>
          </cell>
        </row>
        <row r="466">
          <cell r="D466" t="str">
            <v>Sea Girt Borough (Monmouth)</v>
          </cell>
        </row>
        <row r="467">
          <cell r="D467" t="str">
            <v>Sea Isle City (Cape May)</v>
          </cell>
        </row>
        <row r="468">
          <cell r="D468" t="str">
            <v>Seaside Heights Borough (Ocean)</v>
          </cell>
        </row>
        <row r="469">
          <cell r="D469" t="str">
            <v>Seaside Park Borough (Ocean)</v>
          </cell>
        </row>
        <row r="470">
          <cell r="D470" t="str">
            <v>Secaucus Town (Hudson)</v>
          </cell>
        </row>
        <row r="471">
          <cell r="D471" t="str">
            <v>Shamong Township (Burlington)</v>
          </cell>
        </row>
        <row r="472">
          <cell r="D472" t="str">
            <v>Shiloh Borough (Cumberland)</v>
          </cell>
        </row>
        <row r="473">
          <cell r="D473" t="str">
            <v>Ship Bottom Borough (Ocean)</v>
          </cell>
        </row>
        <row r="474">
          <cell r="D474" t="str">
            <v>Shrewsbury Borough (Monmouth)</v>
          </cell>
        </row>
        <row r="475">
          <cell r="D475" t="str">
            <v>Shrewsbury Township (Monmouth)</v>
          </cell>
        </row>
        <row r="476">
          <cell r="D476" t="str">
            <v>Somerdale Borough (Camden)</v>
          </cell>
        </row>
        <row r="477">
          <cell r="D477" t="str">
            <v>Somers Point City (Atlantic)</v>
          </cell>
        </row>
        <row r="478">
          <cell r="D478" t="str">
            <v>Somerset County (Somerset)</v>
          </cell>
        </row>
        <row r="479">
          <cell r="D479" t="str">
            <v>Somerville Borough (Somerset)</v>
          </cell>
        </row>
        <row r="480">
          <cell r="D480" t="str">
            <v>South Amboy City (Middlesex)</v>
          </cell>
        </row>
        <row r="481">
          <cell r="D481" t="str">
            <v>South Bound Brook Borough (Somerset)</v>
          </cell>
        </row>
        <row r="482">
          <cell r="D482" t="str">
            <v>South Brunswick Township (Middlesex)</v>
          </cell>
        </row>
        <row r="483">
          <cell r="D483" t="str">
            <v>South Hackensack Township (Bergen)</v>
          </cell>
        </row>
        <row r="484">
          <cell r="D484" t="str">
            <v>South Harrison Township (Gloucester)</v>
          </cell>
        </row>
        <row r="485">
          <cell r="D485" t="str">
            <v>South Orange Village (Essex)</v>
          </cell>
        </row>
        <row r="486">
          <cell r="D486" t="str">
            <v>South Plainfield Borough (Middlesex)</v>
          </cell>
        </row>
        <row r="487">
          <cell r="D487" t="str">
            <v>South River Borough (Middlesex)</v>
          </cell>
        </row>
        <row r="488">
          <cell r="D488" t="str">
            <v>South Toms River Borough (Ocean)</v>
          </cell>
        </row>
        <row r="489">
          <cell r="D489" t="str">
            <v>Southampton Township (Burlington)</v>
          </cell>
        </row>
        <row r="490">
          <cell r="D490" t="str">
            <v>Sparta Township (Sussex)</v>
          </cell>
        </row>
        <row r="491">
          <cell r="D491" t="str">
            <v>Spotswood Borough (Middlesex)</v>
          </cell>
        </row>
        <row r="492">
          <cell r="D492" t="str">
            <v>Spring Lake Borough (Monmouth)</v>
          </cell>
        </row>
        <row r="493">
          <cell r="D493" t="str">
            <v>Spring Lake Heights Borough (Monmouth)</v>
          </cell>
        </row>
        <row r="494">
          <cell r="D494" t="str">
            <v>Springfield Township (Burlington)</v>
          </cell>
        </row>
        <row r="495">
          <cell r="D495" t="str">
            <v>Springfield Township (Union)</v>
          </cell>
        </row>
        <row r="496">
          <cell r="D496" t="str">
            <v>Stafford Township (Ocean)</v>
          </cell>
        </row>
        <row r="497">
          <cell r="D497" t="str">
            <v>Stanhope Borough (Sussex)</v>
          </cell>
        </row>
        <row r="498">
          <cell r="D498" t="str">
            <v>Stillwater Township (Sussex)</v>
          </cell>
        </row>
        <row r="499">
          <cell r="D499" t="str">
            <v>Stockton Borough (Hunterdon)</v>
          </cell>
        </row>
        <row r="500">
          <cell r="D500" t="str">
            <v>Stone Harbor Borough (Cape May)</v>
          </cell>
        </row>
        <row r="501">
          <cell r="D501" t="str">
            <v>Stow Creek Township (Cumberland)</v>
          </cell>
        </row>
        <row r="502">
          <cell r="D502" t="str">
            <v>Stratford Borough (Camden)</v>
          </cell>
        </row>
        <row r="503">
          <cell r="D503" t="str">
            <v>Summit City (Union)</v>
          </cell>
        </row>
        <row r="504">
          <cell r="D504" t="str">
            <v>Surf City Borough (Ocean)</v>
          </cell>
        </row>
        <row r="505">
          <cell r="D505" t="str">
            <v>Sussex Borough (Sussex)</v>
          </cell>
        </row>
        <row r="506">
          <cell r="D506" t="str">
            <v>Sussex County (Sussex)</v>
          </cell>
        </row>
        <row r="507">
          <cell r="D507" t="str">
            <v>Swedesboro Borough (Gloucester)</v>
          </cell>
        </row>
        <row r="508">
          <cell r="D508" t="str">
            <v>Tabernacle Township (Burlington)</v>
          </cell>
        </row>
        <row r="509">
          <cell r="D509" t="str">
            <v>Tavistock Borough (Camden)</v>
          </cell>
        </row>
        <row r="510">
          <cell r="D510" t="str">
            <v>Teaneck Township (Bergen)</v>
          </cell>
        </row>
        <row r="511">
          <cell r="D511" t="str">
            <v>Tenafly Borough (Bergen)</v>
          </cell>
        </row>
        <row r="512">
          <cell r="D512" t="str">
            <v>Teterboro Borough (Bergen)</v>
          </cell>
        </row>
        <row r="513">
          <cell r="D513" t="str">
            <v>Tewksbury Township (Hunterdon)</v>
          </cell>
        </row>
        <row r="514">
          <cell r="D514" t="str">
            <v>Tinton Falls Borough (Monmouth)</v>
          </cell>
        </row>
        <row r="515">
          <cell r="D515" t="str">
            <v>Toms River Township (Ocean)</v>
          </cell>
        </row>
        <row r="516">
          <cell r="D516" t="str">
            <v>Totowa Borough (Passaic)</v>
          </cell>
        </row>
        <row r="517">
          <cell r="D517" t="str">
            <v>Trenton City (Mercer)</v>
          </cell>
        </row>
        <row r="518">
          <cell r="D518" t="str">
            <v>Tuckerton Borough (Ocean)</v>
          </cell>
        </row>
        <row r="519">
          <cell r="D519" t="str">
            <v>Union Beach Borough (Monmouth)</v>
          </cell>
        </row>
        <row r="520">
          <cell r="D520" t="str">
            <v>Union City City (Hudson)</v>
          </cell>
        </row>
        <row r="521">
          <cell r="D521" t="str">
            <v>Union County (Union)</v>
          </cell>
        </row>
        <row r="522">
          <cell r="D522" t="str">
            <v>Union Township (Hunterdon)</v>
          </cell>
        </row>
        <row r="523">
          <cell r="D523" t="str">
            <v>Union Township (Union)</v>
          </cell>
        </row>
        <row r="524">
          <cell r="D524" t="str">
            <v>Upper Deerfield Township (Cumberland)</v>
          </cell>
        </row>
        <row r="525">
          <cell r="D525" t="str">
            <v>Upper Freehold Township (Monmouth)</v>
          </cell>
        </row>
        <row r="526">
          <cell r="D526" t="str">
            <v>Upper Pittsgrove Township (Salem)</v>
          </cell>
        </row>
        <row r="527">
          <cell r="D527" t="str">
            <v>Upper Saddle River Borough (Bergen)</v>
          </cell>
        </row>
        <row r="528">
          <cell r="D528" t="str">
            <v>Upper Township (Cape May)</v>
          </cell>
        </row>
        <row r="529">
          <cell r="D529" t="str">
            <v>Ventnor City (Atlantic)</v>
          </cell>
        </row>
        <row r="530">
          <cell r="D530" t="str">
            <v>Vernon Township (Sussex)</v>
          </cell>
        </row>
        <row r="531">
          <cell r="D531" t="str">
            <v>Verona Township (Essex)</v>
          </cell>
        </row>
        <row r="532">
          <cell r="D532" t="str">
            <v>Victory Gardens Borough (Morris)</v>
          </cell>
        </row>
        <row r="533">
          <cell r="D533" t="str">
            <v>Vineland City (Cumberland)</v>
          </cell>
        </row>
        <row r="534">
          <cell r="D534" t="str">
            <v>Voorhees Township (Camden)</v>
          </cell>
        </row>
        <row r="535">
          <cell r="D535" t="str">
            <v>Waldwick Borough (Bergen)</v>
          </cell>
        </row>
        <row r="536">
          <cell r="D536" t="str">
            <v>Wall Township (Monmouth)</v>
          </cell>
        </row>
        <row r="537">
          <cell r="D537" t="str">
            <v>Wallington Borough (Bergen)</v>
          </cell>
        </row>
        <row r="538">
          <cell r="D538" t="str">
            <v>Walpack Township (Sussex)</v>
          </cell>
        </row>
        <row r="539">
          <cell r="D539" t="str">
            <v>Wanaque Borough (Passaic)</v>
          </cell>
        </row>
        <row r="540">
          <cell r="D540" t="str">
            <v>Wantage Township (Sussex)</v>
          </cell>
        </row>
        <row r="541">
          <cell r="D541" t="str">
            <v>Warren County (Warren)</v>
          </cell>
        </row>
        <row r="542">
          <cell r="D542" t="str">
            <v>Warren Township (Somerset)</v>
          </cell>
        </row>
        <row r="543">
          <cell r="D543" t="str">
            <v>Washington Borough (Warren)</v>
          </cell>
        </row>
        <row r="544">
          <cell r="D544" t="str">
            <v>Washington Township (Bergen)</v>
          </cell>
        </row>
        <row r="545">
          <cell r="D545" t="str">
            <v>Washington Township (Burlington)</v>
          </cell>
        </row>
        <row r="546">
          <cell r="D546" t="str">
            <v>Washington Township (Gloucester)</v>
          </cell>
        </row>
        <row r="547">
          <cell r="D547" t="str">
            <v>Washington Township (Mercer)</v>
          </cell>
        </row>
        <row r="548">
          <cell r="D548" t="str">
            <v>Washington Township (Morris)</v>
          </cell>
        </row>
        <row r="549">
          <cell r="D549" t="str">
            <v>Washington Township (Warren)</v>
          </cell>
        </row>
        <row r="550">
          <cell r="D550" t="str">
            <v>Watchung Borough (Somerset)</v>
          </cell>
        </row>
        <row r="551">
          <cell r="D551" t="str">
            <v>Waterford Township (Camden)</v>
          </cell>
        </row>
        <row r="552">
          <cell r="D552" t="str">
            <v>Wayne Township (Passaic)</v>
          </cell>
        </row>
        <row r="553">
          <cell r="D553" t="str">
            <v>Weehawken Township (Hudson)</v>
          </cell>
        </row>
        <row r="554">
          <cell r="D554" t="str">
            <v>Wenonah Borough (Gloucester)</v>
          </cell>
        </row>
        <row r="555">
          <cell r="D555" t="str">
            <v>West Amwell Township (Hunterdon)</v>
          </cell>
        </row>
        <row r="556">
          <cell r="D556" t="str">
            <v>West Caldwell Township (Essex)</v>
          </cell>
        </row>
        <row r="557">
          <cell r="D557" t="str">
            <v>West Cape May Borough (Cape May)</v>
          </cell>
        </row>
        <row r="558">
          <cell r="D558" t="str">
            <v>West Deptford Township (Gloucester)</v>
          </cell>
        </row>
        <row r="559">
          <cell r="D559" t="str">
            <v>West Long Branch Borough (Monmouth)</v>
          </cell>
        </row>
        <row r="560">
          <cell r="D560" t="str">
            <v>West Milford Township (Passaic)</v>
          </cell>
        </row>
        <row r="561">
          <cell r="D561" t="str">
            <v>West New York Town (Hudson)</v>
          </cell>
        </row>
        <row r="562">
          <cell r="D562" t="str">
            <v>West Orange Township (Essex)</v>
          </cell>
        </row>
        <row r="563">
          <cell r="D563" t="str">
            <v>West Paterson Borough (Passaic)</v>
          </cell>
        </row>
        <row r="564">
          <cell r="D564" t="str">
            <v>West Wildwood Borough (Cape May)</v>
          </cell>
        </row>
        <row r="565">
          <cell r="D565" t="str">
            <v>West Windsor Township (Mercer)</v>
          </cell>
        </row>
        <row r="566">
          <cell r="D566" t="str">
            <v>Westampton Township (Burlington)</v>
          </cell>
        </row>
        <row r="567">
          <cell r="D567" t="str">
            <v>Westfield Town (Union)</v>
          </cell>
        </row>
        <row r="568">
          <cell r="D568" t="str">
            <v>Westville Borough (Gloucester)</v>
          </cell>
        </row>
        <row r="569">
          <cell r="D569" t="str">
            <v>Westwood Borough (Bergen)</v>
          </cell>
        </row>
        <row r="570">
          <cell r="D570" t="str">
            <v>Weymouth Township (Atlantic)</v>
          </cell>
        </row>
        <row r="571">
          <cell r="D571" t="str">
            <v>Wharton Borough (Morris)</v>
          </cell>
        </row>
        <row r="572">
          <cell r="D572" t="str">
            <v>White Township (Warren)</v>
          </cell>
        </row>
        <row r="573">
          <cell r="D573" t="str">
            <v>Wildwood City (Cape May)</v>
          </cell>
        </row>
        <row r="574">
          <cell r="D574" t="str">
            <v>Wildwood Crest Borough (Cape May)</v>
          </cell>
        </row>
        <row r="575">
          <cell r="D575" t="str">
            <v>Willingboro Township (Burlington)</v>
          </cell>
        </row>
        <row r="576">
          <cell r="D576" t="str">
            <v>Winfield Township (Union)</v>
          </cell>
        </row>
        <row r="577">
          <cell r="D577" t="str">
            <v>Winslow Township (Camden)</v>
          </cell>
        </row>
        <row r="578">
          <cell r="D578" t="str">
            <v>Woodbine Borough (Cape May)</v>
          </cell>
        </row>
        <row r="579">
          <cell r="D579" t="str">
            <v>Woodbridge Township (Middlesex)</v>
          </cell>
        </row>
        <row r="580">
          <cell r="D580" t="str">
            <v>Woodbury City (Gloucester)</v>
          </cell>
        </row>
        <row r="581">
          <cell r="D581" t="str">
            <v>Woodbury Heights Borough (Gloucester)</v>
          </cell>
        </row>
        <row r="582">
          <cell r="D582" t="str">
            <v>Woodcliff Lake Borough (Bergen)</v>
          </cell>
        </row>
        <row r="583">
          <cell r="D583" t="str">
            <v>Woodland Township (Burlington)</v>
          </cell>
        </row>
        <row r="584">
          <cell r="D584" t="str">
            <v>Woodlynne Borough (Camden)</v>
          </cell>
        </row>
        <row r="585">
          <cell r="D585" t="str">
            <v>Wood-Ridge Borough (Bergen)</v>
          </cell>
        </row>
        <row r="586">
          <cell r="D586" t="str">
            <v>Woodstown Borough (Salem)</v>
          </cell>
        </row>
        <row r="587">
          <cell r="D587" t="str">
            <v>Woolwich Township (Gloucester)</v>
          </cell>
        </row>
        <row r="588">
          <cell r="D588" t="str">
            <v>Wrightstown Borough (Burlington)</v>
          </cell>
        </row>
        <row r="589">
          <cell r="D589" t="str">
            <v>Wyckoff Township (Bergen)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Data Entry"/>
      <sheetName val="Summary Levy Cap Calc Worksheet"/>
      <sheetName val="Health Care Calc Worksheet"/>
      <sheetName val="Debt Service Calc Worksheet "/>
      <sheetName val="Res for Uncoll Tax Worksheet"/>
      <sheetName val="Blanket Waivers"/>
      <sheetName val="Pension Contrib Calc Worksheet"/>
      <sheetName val="Tables"/>
    </sheetNames>
    <sheetDataSet>
      <sheetData sheetId="1">
        <row r="37">
          <cell r="E37">
            <v>723070.78906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6998">
      <selection activeCell="A1" sqref="A1"/>
    </sheetView>
  </sheetViews>
  <sheetFormatPr defaultColWidth="8.8867187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zoomScale="75" zoomScaleNormal="75" workbookViewId="0" topLeftCell="A16">
      <selection activeCell="G10" sqref="G10"/>
    </sheetView>
  </sheetViews>
  <sheetFormatPr defaultColWidth="8.88671875" defaultRowHeight="15"/>
  <cols>
    <col min="1" max="1" width="4.77734375" style="52" customWidth="1"/>
    <col min="2" max="2" width="55.77734375" style="52" customWidth="1"/>
    <col min="3" max="3" width="14.77734375" style="52" customWidth="1"/>
    <col min="4" max="4" width="0.88671875" style="52" customWidth="1"/>
    <col min="5" max="5" width="15.77734375" style="52" customWidth="1"/>
    <col min="6" max="6" width="0.88671875" style="52" customWidth="1"/>
    <col min="7" max="7" width="17.77734375" style="52" customWidth="1"/>
    <col min="8" max="16384" width="8.88671875" style="52" customWidth="1"/>
  </cols>
  <sheetData>
    <row r="1" spans="2:7" ht="30" customHeight="1">
      <c r="B1" s="212" t="s">
        <v>535</v>
      </c>
      <c r="C1" s="212"/>
      <c r="D1" s="212"/>
      <c r="E1" s="212"/>
      <c r="F1" s="212"/>
      <c r="G1" s="212"/>
    </row>
    <row r="2" spans="2:7" ht="30" customHeight="1">
      <c r="B2" s="212" t="s">
        <v>536</v>
      </c>
      <c r="C2" s="212"/>
      <c r="D2" s="212"/>
      <c r="E2" s="212"/>
      <c r="F2" s="212"/>
      <c r="G2" s="212"/>
    </row>
    <row r="3" spans="2:7" ht="30" customHeight="1">
      <c r="B3" s="212" t="s">
        <v>537</v>
      </c>
      <c r="C3" s="212"/>
      <c r="D3" s="212"/>
      <c r="E3" s="212"/>
      <c r="F3" s="212"/>
      <c r="G3" s="212"/>
    </row>
    <row r="4" spans="2:7" ht="30" customHeight="1">
      <c r="B4" s="212" t="s">
        <v>685</v>
      </c>
      <c r="C4" s="212"/>
      <c r="D4" s="212"/>
      <c r="E4" s="212"/>
      <c r="F4" s="212"/>
      <c r="G4" s="212"/>
    </row>
    <row r="5" ht="1.5" customHeight="1"/>
    <row r="6" spans="2:7" ht="30" customHeight="1">
      <c r="B6" s="53" t="s">
        <v>479</v>
      </c>
      <c r="C6" s="54"/>
      <c r="D6" s="55"/>
      <c r="E6" s="56" t="s">
        <v>686</v>
      </c>
      <c r="F6" s="55"/>
      <c r="G6" s="56" t="s">
        <v>668</v>
      </c>
    </row>
    <row r="7" spans="2:7" ht="1.5" customHeight="1">
      <c r="B7" s="55"/>
      <c r="C7" s="55"/>
      <c r="D7" s="55"/>
      <c r="E7" s="55"/>
      <c r="F7" s="55"/>
      <c r="G7" s="55"/>
    </row>
    <row r="8" spans="1:7" ht="30" customHeight="1">
      <c r="A8" s="57" t="s">
        <v>214</v>
      </c>
      <c r="B8" s="76" t="s">
        <v>687</v>
      </c>
      <c r="C8" s="58" t="s">
        <v>215</v>
      </c>
      <c r="D8" s="55"/>
      <c r="E8" s="59">
        <f>BUDGET!G385</f>
        <v>1722033</v>
      </c>
      <c r="F8" s="59"/>
      <c r="G8" s="60" t="s">
        <v>216</v>
      </c>
    </row>
    <row r="9" spans="1:7" ht="30" customHeight="1">
      <c r="A9" s="57" t="s">
        <v>217</v>
      </c>
      <c r="B9" s="55" t="s">
        <v>218</v>
      </c>
      <c r="C9" s="58" t="s">
        <v>219</v>
      </c>
      <c r="D9" s="55"/>
      <c r="E9" s="59"/>
      <c r="F9" s="59"/>
      <c r="G9" s="59">
        <f>BUDGET!G430</f>
        <v>3936116</v>
      </c>
    </row>
    <row r="10" spans="1:7" ht="30" customHeight="1">
      <c r="A10" s="57"/>
      <c r="B10" s="61" t="s">
        <v>220</v>
      </c>
      <c r="C10" s="58" t="s">
        <v>221</v>
      </c>
      <c r="D10" s="55"/>
      <c r="E10" s="59">
        <f>BUDGET!F430</f>
        <v>3950000</v>
      </c>
      <c r="F10" s="59"/>
      <c r="G10" s="60" t="s">
        <v>216</v>
      </c>
    </row>
    <row r="11" spans="1:7" ht="30" customHeight="1">
      <c r="A11" s="57" t="s">
        <v>222</v>
      </c>
      <c r="B11" s="55" t="s">
        <v>223</v>
      </c>
      <c r="C11" s="58" t="s">
        <v>224</v>
      </c>
      <c r="D11" s="55"/>
      <c r="E11" s="59"/>
      <c r="F11" s="59"/>
      <c r="G11" s="59"/>
    </row>
    <row r="12" spans="1:7" ht="30" customHeight="1">
      <c r="A12" s="57"/>
      <c r="B12" s="61" t="s">
        <v>225</v>
      </c>
      <c r="C12" s="58" t="s">
        <v>226</v>
      </c>
      <c r="D12" s="55"/>
      <c r="E12" s="59"/>
      <c r="F12" s="59"/>
      <c r="G12" s="60" t="s">
        <v>216</v>
      </c>
    </row>
    <row r="13" spans="1:7" ht="30" customHeight="1">
      <c r="A13" s="57" t="s">
        <v>227</v>
      </c>
      <c r="B13" s="55" t="s">
        <v>228</v>
      </c>
      <c r="C13" s="58" t="s">
        <v>229</v>
      </c>
      <c r="D13" s="55"/>
      <c r="E13" s="59"/>
      <c r="F13" s="59"/>
      <c r="G13" s="59">
        <f>BUDGET!G431</f>
        <v>3378514</v>
      </c>
    </row>
    <row r="14" spans="1:7" ht="30" customHeight="1">
      <c r="A14" s="57"/>
      <c r="B14" s="61" t="s">
        <v>230</v>
      </c>
      <c r="C14" s="58" t="s">
        <v>231</v>
      </c>
      <c r="D14" s="55"/>
      <c r="E14" s="59">
        <f>BUDGET!F431</f>
        <v>3400000</v>
      </c>
      <c r="F14" s="59"/>
      <c r="G14" s="60" t="s">
        <v>216</v>
      </c>
    </row>
    <row r="15" spans="1:7" ht="30" customHeight="1">
      <c r="A15" s="57" t="s">
        <v>232</v>
      </c>
      <c r="B15" s="55" t="s">
        <v>233</v>
      </c>
      <c r="C15" s="58" t="s">
        <v>234</v>
      </c>
      <c r="D15" s="55"/>
      <c r="E15" s="59"/>
      <c r="F15" s="59"/>
      <c r="G15" s="59">
        <f>BUDGET!G429</f>
        <v>2879712</v>
      </c>
    </row>
    <row r="16" spans="1:7" ht="30" customHeight="1">
      <c r="A16" s="57"/>
      <c r="B16" s="61" t="s">
        <v>225</v>
      </c>
      <c r="C16" s="58" t="s">
        <v>235</v>
      </c>
      <c r="D16" s="55"/>
      <c r="E16" s="59">
        <f>BUDGET!F429</f>
        <v>2900000</v>
      </c>
      <c r="F16" s="59"/>
      <c r="G16" s="60" t="s">
        <v>216</v>
      </c>
    </row>
    <row r="17" spans="1:7" ht="30" customHeight="1">
      <c r="A17" s="57" t="s">
        <v>236</v>
      </c>
      <c r="B17" s="55" t="s">
        <v>237</v>
      </c>
      <c r="C17" s="58" t="s">
        <v>238</v>
      </c>
      <c r="D17" s="55"/>
      <c r="E17" s="59"/>
      <c r="F17" s="59"/>
      <c r="G17" s="59"/>
    </row>
    <row r="18" spans="1:7" ht="30" customHeight="1">
      <c r="A18" s="57"/>
      <c r="B18" s="61" t="s">
        <v>225</v>
      </c>
      <c r="C18" s="58" t="s">
        <v>239</v>
      </c>
      <c r="D18" s="55"/>
      <c r="E18" s="59"/>
      <c r="F18" s="59"/>
      <c r="G18" s="60" t="s">
        <v>216</v>
      </c>
    </row>
    <row r="19" spans="1:7" ht="30" customHeight="1">
      <c r="A19" s="57" t="s">
        <v>240</v>
      </c>
      <c r="B19" s="55" t="s">
        <v>241</v>
      </c>
      <c r="C19" s="58" t="s">
        <v>242</v>
      </c>
      <c r="D19" s="55"/>
      <c r="E19" s="59"/>
      <c r="F19" s="59"/>
      <c r="G19" s="59">
        <f>BUDGET!G432</f>
        <v>273113</v>
      </c>
    </row>
    <row r="20" spans="1:7" ht="30" customHeight="1">
      <c r="A20" s="57"/>
      <c r="B20" s="61" t="s">
        <v>230</v>
      </c>
      <c r="C20" s="58" t="s">
        <v>243</v>
      </c>
      <c r="D20" s="55"/>
      <c r="E20" s="59">
        <f>BUDGET!F432</f>
        <v>274544.94795</v>
      </c>
      <c r="F20" s="59"/>
      <c r="G20" s="60" t="s">
        <v>216</v>
      </c>
    </row>
    <row r="21" spans="1:7" ht="30" customHeight="1">
      <c r="A21" s="57" t="s">
        <v>244</v>
      </c>
      <c r="B21" s="55" t="s">
        <v>245</v>
      </c>
      <c r="C21" s="58" t="s">
        <v>246</v>
      </c>
      <c r="D21" s="55"/>
      <c r="E21" s="59">
        <f>SUM(E8:E20)</f>
        <v>12246577.94795</v>
      </c>
      <c r="F21" s="59"/>
      <c r="G21" s="59"/>
    </row>
    <row r="22" spans="1:7" ht="30" customHeight="1">
      <c r="A22" s="57" t="s">
        <v>247</v>
      </c>
      <c r="B22" s="62" t="s">
        <v>688</v>
      </c>
      <c r="C22" s="58"/>
      <c r="D22" s="55"/>
      <c r="E22" s="59"/>
      <c r="F22" s="59"/>
      <c r="G22" s="59"/>
    </row>
    <row r="23" spans="1:7" ht="30" customHeight="1">
      <c r="A23" s="57"/>
      <c r="B23" s="63" t="s">
        <v>248</v>
      </c>
      <c r="C23" s="58" t="s">
        <v>249</v>
      </c>
      <c r="D23" s="55"/>
      <c r="E23" s="59">
        <f>BUDGET!C432+BUDGET!C433</f>
        <v>1581002</v>
      </c>
      <c r="F23" s="59"/>
      <c r="G23" s="59"/>
    </row>
    <row r="24" spans="1:7" ht="30" customHeight="1">
      <c r="A24" s="57" t="s">
        <v>250</v>
      </c>
      <c r="B24" s="55" t="s">
        <v>689</v>
      </c>
      <c r="C24" s="58"/>
      <c r="D24" s="55"/>
      <c r="F24" s="59"/>
      <c r="G24" s="59"/>
    </row>
    <row r="25" spans="1:7" ht="30" customHeight="1">
      <c r="A25" s="57"/>
      <c r="B25" s="63" t="s">
        <v>251</v>
      </c>
      <c r="C25" s="58" t="s">
        <v>252</v>
      </c>
      <c r="D25" s="55"/>
      <c r="E25" s="59">
        <f>+E21-E23</f>
        <v>10665575.94795</v>
      </c>
      <c r="F25" s="59"/>
      <c r="G25" s="59"/>
    </row>
    <row r="26" spans="1:8" ht="69.75" customHeight="1">
      <c r="A26" s="57" t="s">
        <v>253</v>
      </c>
      <c r="B26" s="62" t="s">
        <v>667</v>
      </c>
      <c r="C26" s="58" t="s">
        <v>254</v>
      </c>
      <c r="D26" s="55"/>
      <c r="E26" s="64">
        <f>E25/H26</f>
        <v>11247048.347516607</v>
      </c>
      <c r="F26" s="59"/>
      <c r="G26" s="135"/>
      <c r="H26" s="135">
        <f>BUDGET!C435</f>
        <v>0.9483</v>
      </c>
    </row>
    <row r="27" spans="1:7" ht="19.5" customHeight="1">
      <c r="A27" s="57"/>
      <c r="B27" s="65" t="s">
        <v>255</v>
      </c>
      <c r="C27" s="58"/>
      <c r="D27" s="55"/>
      <c r="E27" s="66" t="s">
        <v>256</v>
      </c>
      <c r="F27" s="59"/>
      <c r="G27" s="66"/>
    </row>
    <row r="28" spans="1:7" ht="19.5" customHeight="1">
      <c r="A28" s="57"/>
      <c r="B28" s="67" t="s">
        <v>257</v>
      </c>
      <c r="C28" s="68">
        <f>E10</f>
        <v>3950000</v>
      </c>
      <c r="D28" s="55"/>
      <c r="E28" s="66" t="s">
        <v>670</v>
      </c>
      <c r="F28" s="59"/>
      <c r="G28" s="66"/>
    </row>
    <row r="29" spans="1:7" ht="19.5" customHeight="1">
      <c r="A29" s="57"/>
      <c r="B29" s="67" t="s">
        <v>258</v>
      </c>
      <c r="C29" s="68">
        <f>SUM(E12)</f>
        <v>0</v>
      </c>
      <c r="D29" s="55"/>
      <c r="E29" s="66" t="s">
        <v>284</v>
      </c>
      <c r="F29" s="59"/>
      <c r="G29" s="59"/>
    </row>
    <row r="30" spans="1:7" ht="19.5" customHeight="1">
      <c r="A30" s="57"/>
      <c r="B30" s="67" t="s">
        <v>259</v>
      </c>
      <c r="C30" s="68">
        <f>SUM(E14)</f>
        <v>3400000</v>
      </c>
      <c r="D30" s="55"/>
      <c r="E30" s="66" t="s">
        <v>260</v>
      </c>
      <c r="F30" s="59"/>
      <c r="G30" s="59"/>
    </row>
    <row r="31" spans="1:7" ht="19.5" customHeight="1">
      <c r="A31" s="57"/>
      <c r="B31" s="67" t="s">
        <v>261</v>
      </c>
      <c r="C31" s="68">
        <f>SUM(E16)</f>
        <v>2900000</v>
      </c>
      <c r="D31" s="55"/>
      <c r="E31" s="66" t="s">
        <v>262</v>
      </c>
      <c r="F31" s="59"/>
      <c r="G31" s="59"/>
    </row>
    <row r="32" spans="1:7" ht="19.5" customHeight="1">
      <c r="A32" s="57"/>
      <c r="B32" s="67" t="s">
        <v>263</v>
      </c>
      <c r="C32" s="68">
        <f>SUM(E18)</f>
        <v>0</v>
      </c>
      <c r="D32" s="55"/>
      <c r="E32" s="66" t="s">
        <v>690</v>
      </c>
      <c r="F32" s="59"/>
      <c r="G32" s="59"/>
    </row>
    <row r="33" spans="1:7" ht="19.5" customHeight="1">
      <c r="A33" s="57"/>
      <c r="B33" s="67" t="s">
        <v>264</v>
      </c>
      <c r="C33" s="68">
        <f>SUM(E20)</f>
        <v>274544.94795</v>
      </c>
      <c r="D33" s="55"/>
      <c r="E33" s="66" t="s">
        <v>265</v>
      </c>
      <c r="F33" s="59"/>
      <c r="G33" s="59"/>
    </row>
    <row r="34" spans="1:7" ht="19.5" customHeight="1">
      <c r="A34" s="57"/>
      <c r="B34" s="55"/>
      <c r="C34" s="68"/>
      <c r="D34" s="55"/>
      <c r="E34" s="66" t="s">
        <v>266</v>
      </c>
      <c r="F34" s="59"/>
      <c r="G34" s="59"/>
    </row>
    <row r="35" spans="1:7" ht="30" customHeight="1">
      <c r="A35" s="57"/>
      <c r="B35" s="55" t="s">
        <v>267</v>
      </c>
      <c r="C35" s="68">
        <f>E26-C28-C29-C30-C31-C32-C33</f>
        <v>722503.3995666075</v>
      </c>
      <c r="D35" s="55"/>
      <c r="E35" s="59"/>
      <c r="F35" s="59"/>
      <c r="G35" s="59"/>
    </row>
    <row r="36" spans="1:7" ht="30" customHeight="1">
      <c r="A36" s="57"/>
      <c r="B36" s="55" t="s">
        <v>268</v>
      </c>
      <c r="C36" s="69">
        <f>SUM(C28:C35)</f>
        <v>11247048.347516607</v>
      </c>
      <c r="D36" s="55"/>
      <c r="E36" s="59"/>
      <c r="F36" s="59"/>
      <c r="G36" s="59"/>
    </row>
    <row r="37" spans="1:7" ht="39.75" customHeight="1">
      <c r="A37" s="57" t="s">
        <v>269</v>
      </c>
      <c r="B37" s="70" t="s">
        <v>285</v>
      </c>
      <c r="C37" s="58"/>
      <c r="D37" s="55"/>
      <c r="E37" s="59">
        <f>E26-E25</f>
        <v>581472.3995666075</v>
      </c>
      <c r="F37" s="59"/>
      <c r="G37" s="71" t="s">
        <v>270</v>
      </c>
    </row>
    <row r="38" spans="1:7" ht="19.5" customHeight="1">
      <c r="A38" s="57"/>
      <c r="B38" s="72" t="s">
        <v>271</v>
      </c>
      <c r="C38" s="68"/>
      <c r="D38" s="55"/>
      <c r="E38" s="59"/>
      <c r="F38" s="59"/>
      <c r="G38" s="71" t="s">
        <v>272</v>
      </c>
    </row>
    <row r="39" spans="1:7" ht="30" customHeight="1">
      <c r="A39" s="57"/>
      <c r="B39" s="73" t="s">
        <v>273</v>
      </c>
      <c r="C39" s="68"/>
      <c r="D39" s="55"/>
      <c r="E39" s="59">
        <f>E8</f>
        <v>1722033</v>
      </c>
      <c r="F39" s="59"/>
      <c r="G39" s="74" t="s">
        <v>274</v>
      </c>
    </row>
    <row r="40" spans="2:7" ht="30" customHeight="1">
      <c r="B40" s="73" t="s">
        <v>275</v>
      </c>
      <c r="E40" s="59">
        <f>SUM(E37)</f>
        <v>581472.3995666075</v>
      </c>
      <c r="G40" s="74" t="s">
        <v>276</v>
      </c>
    </row>
    <row r="41" spans="2:7" ht="30" customHeight="1">
      <c r="B41" s="75" t="s">
        <v>277</v>
      </c>
      <c r="E41" s="59">
        <f>SUM(E39:E40)</f>
        <v>2303505.3995666075</v>
      </c>
      <c r="G41" s="74" t="s">
        <v>283</v>
      </c>
    </row>
    <row r="42" spans="2:7" ht="30" customHeight="1">
      <c r="B42" s="73" t="s">
        <v>278</v>
      </c>
      <c r="E42" s="59">
        <f>SUM(E23)</f>
        <v>1581002</v>
      </c>
      <c r="G42" s="74" t="s">
        <v>279</v>
      </c>
    </row>
    <row r="43" spans="2:7" ht="30" customHeight="1">
      <c r="B43" s="67" t="s">
        <v>280</v>
      </c>
      <c r="E43" s="59">
        <f>E41-E42</f>
        <v>722503.3995666075</v>
      </c>
      <c r="G43" s="74" t="s">
        <v>281</v>
      </c>
    </row>
    <row r="44" ht="1.5" customHeight="1"/>
    <row r="45" spans="2:5" ht="49.5" customHeight="1">
      <c r="B45" s="213" t="s">
        <v>282</v>
      </c>
      <c r="C45" s="213"/>
      <c r="D45" s="213"/>
      <c r="E45" s="213"/>
    </row>
  </sheetData>
  <mergeCells count="5">
    <mergeCell ref="B1:G1"/>
    <mergeCell ref="B45:E45"/>
    <mergeCell ref="B2:G2"/>
    <mergeCell ref="B3:G3"/>
    <mergeCell ref="B4:G4"/>
  </mergeCells>
  <printOptions gridLines="1" horizontalCentered="1"/>
  <pageMargins left="0.25" right="0.25" top="0.5" bottom="0.5" header="0.5" footer="0.5"/>
  <pageSetup horizontalDpi="600" verticalDpi="600" orientation="portrait" paperSize="5" scale="75" r:id="rId1"/>
</worksheet>
</file>

<file path=xl/worksheets/sheet4.xml><?xml version="1.0" encoding="utf-8"?>
<worksheet xmlns="http://schemas.openxmlformats.org/spreadsheetml/2006/main" xmlns:r="http://schemas.openxmlformats.org/officeDocument/2006/relationships">
  <sheetPr transitionEvaluation="1"/>
  <dimension ref="A1:P497"/>
  <sheetViews>
    <sheetView tabSelected="1" defaultGridColor="0" zoomScale="85" zoomScaleNormal="85" zoomScaleSheetLayoutView="50" colorId="22" workbookViewId="0" topLeftCell="A403">
      <selection activeCell="H430" sqref="H430"/>
    </sheetView>
  </sheetViews>
  <sheetFormatPr defaultColWidth="9.77734375" defaultRowHeight="15"/>
  <cols>
    <col min="1" max="1" width="9.77734375" style="0" customWidth="1"/>
    <col min="2" max="2" width="49.6640625" style="0" customWidth="1"/>
    <col min="3" max="8" width="14.77734375" style="0" customWidth="1"/>
    <col min="10" max="10" width="10.3359375" style="0" bestFit="1" customWidth="1"/>
    <col min="11" max="11" width="11.21484375" style="0" customWidth="1"/>
  </cols>
  <sheetData>
    <row r="1" spans="2:10" ht="15.75">
      <c r="B1" s="3" t="s">
        <v>480</v>
      </c>
      <c r="C1" s="4"/>
      <c r="D1" s="4"/>
      <c r="E1" s="4"/>
      <c r="F1" s="4"/>
      <c r="G1" s="5"/>
      <c r="H1" s="4"/>
      <c r="I1" s="6"/>
      <c r="J1" s="6"/>
    </row>
    <row r="2" spans="2:10" ht="15.75">
      <c r="B2" s="3" t="s">
        <v>2</v>
      </c>
      <c r="C2" s="4"/>
      <c r="D2" s="4"/>
      <c r="E2" s="4"/>
      <c r="F2" s="4"/>
      <c r="G2" s="4"/>
      <c r="H2" s="4"/>
      <c r="I2" s="6"/>
      <c r="J2" s="6"/>
    </row>
    <row r="3" spans="2:10" ht="15.75">
      <c r="B3" s="3" t="s">
        <v>691</v>
      </c>
      <c r="C3" s="4"/>
      <c r="D3" s="4"/>
      <c r="E3" s="4"/>
      <c r="F3" s="4"/>
      <c r="G3" s="187"/>
      <c r="H3" s="4"/>
      <c r="I3" s="6"/>
      <c r="J3" s="6"/>
    </row>
    <row r="4" spans="2:10" ht="16.5" thickBot="1">
      <c r="B4" s="3"/>
      <c r="C4" s="4"/>
      <c r="D4" s="4"/>
      <c r="E4" s="4"/>
      <c r="F4" s="4"/>
      <c r="G4" s="4"/>
      <c r="H4" s="4"/>
      <c r="I4" s="6"/>
      <c r="J4" s="6"/>
    </row>
    <row r="5" spans="2:10" ht="16.5" thickTop="1">
      <c r="B5" s="97"/>
      <c r="C5" s="98">
        <v>2010</v>
      </c>
      <c r="D5" s="98">
        <v>2009</v>
      </c>
      <c r="E5" s="99" t="s">
        <v>0</v>
      </c>
      <c r="F5" s="189" t="s">
        <v>658</v>
      </c>
      <c r="G5" s="106" t="s">
        <v>3</v>
      </c>
      <c r="H5" s="110" t="s">
        <v>719</v>
      </c>
      <c r="I5" s="6"/>
      <c r="J5" s="6"/>
    </row>
    <row r="6" spans="2:10" ht="15.75">
      <c r="B6" s="100" t="s">
        <v>470</v>
      </c>
      <c r="C6" s="94">
        <v>15</v>
      </c>
      <c r="D6" s="94">
        <v>15</v>
      </c>
      <c r="E6" s="95" t="s">
        <v>1</v>
      </c>
      <c r="F6" s="104" t="s">
        <v>579</v>
      </c>
      <c r="G6" s="107" t="s">
        <v>4</v>
      </c>
      <c r="H6" s="111">
        <v>40290</v>
      </c>
      <c r="I6" s="6" t="s">
        <v>718</v>
      </c>
      <c r="J6" s="6"/>
    </row>
    <row r="7" spans="2:10" ht="15.75">
      <c r="B7" s="100" t="s">
        <v>471</v>
      </c>
      <c r="C7" s="94">
        <v>1025686</v>
      </c>
      <c r="D7" s="94">
        <v>1285100</v>
      </c>
      <c r="E7" s="96"/>
      <c r="F7" s="176" t="s">
        <v>580</v>
      </c>
      <c r="G7" s="108" t="s">
        <v>5</v>
      </c>
      <c r="H7" s="112">
        <v>40301</v>
      </c>
      <c r="I7" s="6"/>
      <c r="J7" s="6"/>
    </row>
    <row r="8" spans="2:10" ht="16.5" thickBot="1">
      <c r="B8" s="101"/>
      <c r="C8" s="102"/>
      <c r="D8" s="102"/>
      <c r="E8" s="103"/>
      <c r="F8" s="105"/>
      <c r="G8" s="109" t="s">
        <v>6</v>
      </c>
      <c r="H8" s="190"/>
      <c r="I8" s="6"/>
      <c r="J8" s="6"/>
    </row>
    <row r="9" spans="2:10" ht="16.5" thickTop="1">
      <c r="B9" s="2"/>
      <c r="C9" s="6"/>
      <c r="D9" s="6"/>
      <c r="E9" s="6"/>
      <c r="F9" s="6"/>
      <c r="G9" s="6"/>
      <c r="H9" s="6"/>
      <c r="I9" s="6"/>
      <c r="J9" s="6"/>
    </row>
    <row r="10" spans="2:10" ht="15.75">
      <c r="B10" s="2" t="s">
        <v>7</v>
      </c>
      <c r="C10" s="32">
        <v>2009</v>
      </c>
      <c r="D10" s="6"/>
      <c r="E10" s="6"/>
      <c r="F10" s="6"/>
      <c r="G10" s="6"/>
      <c r="H10" s="6"/>
      <c r="I10" s="6"/>
      <c r="J10" s="6"/>
    </row>
    <row r="11" spans="2:10" ht="15.75">
      <c r="B11" s="6"/>
      <c r="C11" s="7" t="s">
        <v>8</v>
      </c>
      <c r="D11" s="32">
        <v>2009</v>
      </c>
      <c r="E11" s="33">
        <v>2010</v>
      </c>
      <c r="F11" s="8" t="s">
        <v>9</v>
      </c>
      <c r="G11" s="4" t="s">
        <v>10</v>
      </c>
      <c r="H11" s="6"/>
      <c r="I11" s="6"/>
      <c r="J11" s="6"/>
    </row>
    <row r="12" spans="2:10" ht="15.75">
      <c r="B12" s="6"/>
      <c r="C12" s="9" t="s">
        <v>11</v>
      </c>
      <c r="D12" s="9" t="s">
        <v>12</v>
      </c>
      <c r="E12" s="10" t="s">
        <v>11</v>
      </c>
      <c r="F12" s="10" t="s">
        <v>13</v>
      </c>
      <c r="G12" s="9" t="s">
        <v>684</v>
      </c>
      <c r="H12" s="9" t="s">
        <v>14</v>
      </c>
      <c r="I12" s="6"/>
      <c r="J12" s="6"/>
    </row>
    <row r="13" spans="2:10" ht="15">
      <c r="B13" s="6"/>
      <c r="C13" s="6"/>
      <c r="D13" s="6"/>
      <c r="E13" s="6"/>
      <c r="F13" s="6"/>
      <c r="G13" s="6"/>
      <c r="H13" s="6"/>
      <c r="I13" s="6"/>
      <c r="J13" s="6"/>
    </row>
    <row r="14" spans="1:10" ht="15.75">
      <c r="A14" s="40" t="s">
        <v>290</v>
      </c>
      <c r="B14" s="1" t="s">
        <v>15</v>
      </c>
      <c r="C14" s="6">
        <v>766000</v>
      </c>
      <c r="D14" s="6">
        <v>766000</v>
      </c>
      <c r="E14" s="6">
        <f>+C433</f>
        <v>990000</v>
      </c>
      <c r="F14" s="18">
        <f>((+E14-C14)/C14)</f>
        <v>0.2924281984334204</v>
      </c>
      <c r="G14" s="6">
        <v>990397.45</v>
      </c>
      <c r="H14" s="6">
        <f>G14-E14</f>
        <v>397.44999999995343</v>
      </c>
      <c r="I14" s="6"/>
      <c r="J14" s="6"/>
    </row>
    <row r="15" spans="1:10" ht="15.75">
      <c r="A15" s="40" t="s">
        <v>291</v>
      </c>
      <c r="B15" s="1" t="s">
        <v>292</v>
      </c>
      <c r="C15" s="6"/>
      <c r="D15" s="6"/>
      <c r="E15" s="6"/>
      <c r="F15" s="6"/>
      <c r="G15" s="6"/>
      <c r="H15" s="6"/>
      <c r="I15" s="6"/>
      <c r="J15" s="6"/>
    </row>
    <row r="16" spans="1:10" ht="15.75">
      <c r="A16" s="40"/>
      <c r="B16" s="113" t="s">
        <v>469</v>
      </c>
      <c r="C16" s="82">
        <f>+C14+C15</f>
        <v>766000</v>
      </c>
      <c r="D16" s="82">
        <f>+D14+D15</f>
        <v>766000</v>
      </c>
      <c r="E16" s="82">
        <f>+E14+E15</f>
        <v>990000</v>
      </c>
      <c r="F16" s="118">
        <f>((+E16-C16)/C16)</f>
        <v>0.2924281984334204</v>
      </c>
      <c r="G16" s="6" t="s">
        <v>708</v>
      </c>
      <c r="H16" s="11"/>
      <c r="I16" s="6"/>
      <c r="J16" s="6"/>
    </row>
    <row r="17" spans="2:10" ht="15.75">
      <c r="B17" s="1"/>
      <c r="C17" s="6"/>
      <c r="D17" s="6"/>
      <c r="E17" s="6"/>
      <c r="F17" s="6"/>
      <c r="G17" s="6" t="s">
        <v>606</v>
      </c>
      <c r="H17" s="6"/>
      <c r="I17" s="6"/>
      <c r="J17" s="6"/>
    </row>
    <row r="18" spans="2:10" ht="15.75">
      <c r="B18" s="1" t="s">
        <v>16</v>
      </c>
      <c r="C18" s="6"/>
      <c r="D18" s="6"/>
      <c r="E18" s="6"/>
      <c r="F18" s="6"/>
      <c r="G18" t="s">
        <v>607</v>
      </c>
      <c r="H18">
        <v>200000</v>
      </c>
      <c r="I18" s="6"/>
      <c r="J18" s="6"/>
    </row>
    <row r="19" spans="2:10" ht="15.75">
      <c r="B19" s="1" t="s">
        <v>17</v>
      </c>
      <c r="C19" s="6"/>
      <c r="D19" s="6"/>
      <c r="E19" s="6"/>
      <c r="F19" s="6"/>
      <c r="G19" s="6" t="s">
        <v>608</v>
      </c>
      <c r="H19" s="6">
        <v>220000</v>
      </c>
      <c r="I19" s="6"/>
      <c r="J19" s="6"/>
    </row>
    <row r="20" spans="2:10" ht="15">
      <c r="B20" s="6" t="s">
        <v>18</v>
      </c>
      <c r="C20" s="6"/>
      <c r="D20" s="6"/>
      <c r="E20" s="6"/>
      <c r="F20" s="6"/>
      <c r="G20" s="6" t="s">
        <v>609</v>
      </c>
      <c r="H20" s="6">
        <v>30000</v>
      </c>
      <c r="I20" s="6"/>
      <c r="J20" s="6"/>
    </row>
    <row r="21" spans="1:10" ht="15">
      <c r="A21" s="40" t="s">
        <v>293</v>
      </c>
      <c r="B21" s="6" t="s">
        <v>19</v>
      </c>
      <c r="C21" s="6">
        <v>3100</v>
      </c>
      <c r="D21" s="6">
        <v>3138</v>
      </c>
      <c r="E21" s="6">
        <v>3100</v>
      </c>
      <c r="F21" s="6"/>
      <c r="G21" s="6" t="s">
        <v>610</v>
      </c>
      <c r="H21" s="6">
        <v>110000</v>
      </c>
      <c r="I21" s="6"/>
      <c r="J21" s="6"/>
    </row>
    <row r="22" spans="1:10" ht="15">
      <c r="A22" s="40" t="s">
        <v>294</v>
      </c>
      <c r="B22" s="6" t="s">
        <v>193</v>
      </c>
      <c r="C22" s="6"/>
      <c r="D22" s="6"/>
      <c r="E22" s="6"/>
      <c r="F22" s="6"/>
      <c r="G22" s="6" t="s">
        <v>712</v>
      </c>
      <c r="H22" s="6">
        <v>97000</v>
      </c>
      <c r="I22" s="6"/>
      <c r="J22" s="6"/>
    </row>
    <row r="23" spans="1:10" ht="15">
      <c r="A23" s="40" t="s">
        <v>295</v>
      </c>
      <c r="B23" s="6" t="s">
        <v>20</v>
      </c>
      <c r="C23" s="6">
        <v>1100</v>
      </c>
      <c r="D23" s="6">
        <v>250</v>
      </c>
      <c r="E23" s="6">
        <v>250</v>
      </c>
      <c r="F23" s="6"/>
      <c r="G23" s="6"/>
      <c r="H23" s="6"/>
      <c r="I23" s="6"/>
      <c r="J23" s="6"/>
    </row>
    <row r="24" spans="2:10" ht="15">
      <c r="B24" s="6" t="s">
        <v>21</v>
      </c>
      <c r="C24" s="6"/>
      <c r="D24" s="6"/>
      <c r="E24" s="6"/>
      <c r="F24" s="6"/>
      <c r="G24" s="6" t="s">
        <v>713</v>
      </c>
      <c r="H24" s="13">
        <f>SUM(H14:H23)</f>
        <v>657397.45</v>
      </c>
      <c r="I24" s="6"/>
      <c r="J24" s="6"/>
    </row>
    <row r="25" spans="1:10" ht="15.75">
      <c r="A25" s="40" t="s">
        <v>296</v>
      </c>
      <c r="B25" s="6" t="s">
        <v>22</v>
      </c>
      <c r="C25" s="6">
        <v>18000</v>
      </c>
      <c r="D25" s="6">
        <v>46531</v>
      </c>
      <c r="E25" s="6">
        <v>20000</v>
      </c>
      <c r="F25" s="182" t="s">
        <v>605</v>
      </c>
      <c r="G25" s="6"/>
      <c r="H25" s="6"/>
      <c r="I25" s="6"/>
      <c r="J25" s="6"/>
    </row>
    <row r="26" spans="1:10" ht="15">
      <c r="A26" s="40" t="s">
        <v>297</v>
      </c>
      <c r="B26" s="6" t="s">
        <v>193</v>
      </c>
      <c r="C26" s="6"/>
      <c r="D26" s="6"/>
      <c r="E26" s="6"/>
      <c r="F26" s="6"/>
      <c r="G26" s="6"/>
      <c r="H26" s="6"/>
      <c r="I26" s="6"/>
      <c r="J26" s="6"/>
    </row>
    <row r="27" spans="1:10" ht="15">
      <c r="A27" s="40" t="s">
        <v>300</v>
      </c>
      <c r="B27" s="6" t="s">
        <v>23</v>
      </c>
      <c r="C27" s="6">
        <v>50000</v>
      </c>
      <c r="D27" s="6">
        <v>87997</v>
      </c>
      <c r="E27" s="6">
        <v>60000</v>
      </c>
      <c r="F27" s="6"/>
      <c r="G27" s="6"/>
      <c r="H27" s="6"/>
      <c r="I27" s="6"/>
      <c r="J27" s="6"/>
    </row>
    <row r="28" spans="1:10" ht="15">
      <c r="A28" s="40" t="s">
        <v>301</v>
      </c>
      <c r="B28" s="6" t="s">
        <v>298</v>
      </c>
      <c r="C28" s="6"/>
      <c r="D28" s="6"/>
      <c r="E28" s="6"/>
      <c r="F28" s="6"/>
      <c r="G28" s="6"/>
      <c r="H28" s="6"/>
      <c r="I28" s="6"/>
      <c r="J28" s="6"/>
    </row>
    <row r="29" spans="1:10" ht="15">
      <c r="A29" s="40" t="s">
        <v>466</v>
      </c>
      <c r="B29" s="6" t="s">
        <v>24</v>
      </c>
      <c r="C29" s="6">
        <v>68000</v>
      </c>
      <c r="D29" s="6">
        <v>26416</v>
      </c>
      <c r="E29" s="6">
        <v>25000</v>
      </c>
      <c r="F29" s="6"/>
      <c r="G29" s="6"/>
      <c r="H29" s="6"/>
      <c r="I29" s="6"/>
      <c r="J29" s="6"/>
    </row>
    <row r="30" spans="1:10" ht="15">
      <c r="A30" s="40" t="s">
        <v>302</v>
      </c>
      <c r="B30" s="6" t="s">
        <v>299</v>
      </c>
      <c r="C30" s="6" t="s">
        <v>54</v>
      </c>
      <c r="D30" s="6"/>
      <c r="E30" s="6" t="s">
        <v>54</v>
      </c>
      <c r="F30" s="6"/>
      <c r="G30" s="6"/>
      <c r="H30" s="6"/>
      <c r="I30" s="6"/>
      <c r="J30" s="6"/>
    </row>
    <row r="31" spans="2:10" ht="15.75">
      <c r="B31" s="114" t="s">
        <v>25</v>
      </c>
      <c r="C31" s="82">
        <f>SUM(C20:C30)</f>
        <v>140200</v>
      </c>
      <c r="D31" s="82">
        <f>SUM(D20:D30)</f>
        <v>164332</v>
      </c>
      <c r="E31" s="82">
        <f>SUM(E20:E30)</f>
        <v>108350</v>
      </c>
      <c r="F31" s="118">
        <f>((+E31-C31)/C31)</f>
        <v>-0.22717546362339516</v>
      </c>
      <c r="G31" s="6"/>
      <c r="H31" s="6"/>
      <c r="I31" s="6"/>
      <c r="J31" s="6"/>
    </row>
    <row r="32" spans="2:10" ht="15">
      <c r="B32" s="6"/>
      <c r="C32" s="6"/>
      <c r="D32" s="6"/>
      <c r="E32" s="6"/>
      <c r="F32" s="6"/>
      <c r="G32" s="6"/>
      <c r="H32" s="6"/>
      <c r="I32" s="6"/>
      <c r="J32" s="6"/>
    </row>
    <row r="33" spans="2:10" ht="15.75">
      <c r="B33" s="1" t="s">
        <v>26</v>
      </c>
      <c r="C33" s="6"/>
      <c r="D33" s="6"/>
      <c r="E33" s="6"/>
      <c r="F33" s="8"/>
      <c r="G33" s="6"/>
      <c r="H33" s="6"/>
      <c r="I33" s="6"/>
      <c r="J33" s="6"/>
    </row>
    <row r="34" spans="1:10" ht="15.75">
      <c r="A34" s="177" t="s">
        <v>586</v>
      </c>
      <c r="B34" s="6" t="s">
        <v>209</v>
      </c>
      <c r="C34" s="6"/>
      <c r="D34" s="6"/>
      <c r="E34" s="6"/>
      <c r="F34" s="8"/>
      <c r="G34" s="6"/>
      <c r="H34" s="6"/>
      <c r="I34" s="6"/>
      <c r="J34" s="6"/>
    </row>
    <row r="35" spans="1:10" ht="15.75">
      <c r="A35" s="177" t="s">
        <v>587</v>
      </c>
      <c r="B35" s="6" t="s">
        <v>194</v>
      </c>
      <c r="C35" s="6"/>
      <c r="D35" s="6"/>
      <c r="E35" s="6"/>
      <c r="F35" s="8"/>
      <c r="G35" s="6"/>
      <c r="H35" s="6"/>
      <c r="I35" s="6"/>
      <c r="J35" s="6"/>
    </row>
    <row r="36" spans="1:10" ht="15.75">
      <c r="A36" s="177" t="s">
        <v>588</v>
      </c>
      <c r="B36" s="6" t="s">
        <v>27</v>
      </c>
      <c r="C36" s="6">
        <v>49070</v>
      </c>
      <c r="D36" s="6">
        <v>49070</v>
      </c>
      <c r="E36" s="6">
        <v>22379</v>
      </c>
      <c r="F36" s="8"/>
      <c r="G36" s="6"/>
      <c r="H36" s="6"/>
      <c r="I36" s="6"/>
      <c r="J36" s="6"/>
    </row>
    <row r="37" spans="1:10" ht="15.75">
      <c r="A37" s="177" t="s">
        <v>589</v>
      </c>
      <c r="B37" s="6" t="s">
        <v>28</v>
      </c>
      <c r="C37" s="6">
        <v>284818</v>
      </c>
      <c r="D37" s="6">
        <v>284818</v>
      </c>
      <c r="E37" s="6">
        <v>233212</v>
      </c>
      <c r="F37" s="8"/>
      <c r="G37" s="202"/>
      <c r="H37" s="6"/>
      <c r="I37" s="6"/>
      <c r="J37" s="6"/>
    </row>
    <row r="38" spans="1:10" ht="15">
      <c r="A38" s="177" t="s">
        <v>590</v>
      </c>
      <c r="B38" s="6" t="s">
        <v>286</v>
      </c>
      <c r="C38" s="6"/>
      <c r="D38" s="6"/>
      <c r="E38" s="6"/>
      <c r="F38" s="6"/>
      <c r="G38" s="6"/>
      <c r="H38" s="6"/>
      <c r="I38" s="6"/>
      <c r="J38" s="6"/>
    </row>
    <row r="39" spans="1:10" ht="15.75">
      <c r="A39" s="177" t="s">
        <v>591</v>
      </c>
      <c r="B39" s="6" t="s">
        <v>481</v>
      </c>
      <c r="C39" s="6">
        <v>8796</v>
      </c>
      <c r="D39" s="6">
        <v>8796</v>
      </c>
      <c r="E39" s="6">
        <v>7648</v>
      </c>
      <c r="F39" s="8"/>
      <c r="G39" s="6"/>
      <c r="H39" s="6"/>
      <c r="I39" s="6"/>
      <c r="J39" s="6"/>
    </row>
    <row r="40" spans="1:10" ht="15">
      <c r="A40" s="40"/>
      <c r="B40" s="6" t="s">
        <v>659</v>
      </c>
      <c r="C40" s="6"/>
      <c r="D40" s="6"/>
      <c r="E40" s="6"/>
      <c r="F40" s="6"/>
      <c r="G40" s="6"/>
      <c r="H40" s="6"/>
      <c r="I40" s="6"/>
      <c r="J40" s="6"/>
    </row>
    <row r="41" spans="1:10" ht="15">
      <c r="A41" s="40"/>
      <c r="B41" s="6"/>
      <c r="C41" s="6"/>
      <c r="D41" s="6"/>
      <c r="E41" s="6"/>
      <c r="F41" s="6"/>
      <c r="G41" s="6"/>
      <c r="H41" s="6"/>
      <c r="I41" s="6"/>
      <c r="J41" s="6"/>
    </row>
    <row r="42" spans="1:10" ht="15">
      <c r="A42" s="180" t="s">
        <v>592</v>
      </c>
      <c r="B42" s="6"/>
      <c r="C42" s="6"/>
      <c r="D42" s="6"/>
      <c r="E42" s="6"/>
      <c r="F42" s="6"/>
      <c r="G42" s="6"/>
      <c r="H42" s="6"/>
      <c r="I42" s="6"/>
      <c r="J42" s="6"/>
    </row>
    <row r="43" spans="1:10" ht="15">
      <c r="A43" s="180" t="s">
        <v>584</v>
      </c>
      <c r="B43" s="6"/>
      <c r="C43" s="6"/>
      <c r="D43" s="6"/>
      <c r="E43" s="6"/>
      <c r="F43" s="6"/>
      <c r="G43" s="6"/>
      <c r="H43" s="6"/>
      <c r="I43" s="6"/>
      <c r="J43" s="6"/>
    </row>
    <row r="44" spans="2:10" ht="15.75">
      <c r="B44" s="114" t="s">
        <v>29</v>
      </c>
      <c r="C44" s="82">
        <f>SUM(C34:C40)</f>
        <v>342684</v>
      </c>
      <c r="D44" s="82">
        <f>SUM(D34:D40)</f>
        <v>342684</v>
      </c>
      <c r="E44" s="82">
        <f>SUM(E34:E40)</f>
        <v>263239</v>
      </c>
      <c r="F44" s="118">
        <f>((+E44-C44)/C44)</f>
        <v>-0.23183165832078534</v>
      </c>
      <c r="G44" s="8">
        <f>+E44-D44</f>
        <v>-79445</v>
      </c>
      <c r="H44" s="6"/>
      <c r="I44" s="6"/>
      <c r="J44" s="6"/>
    </row>
    <row r="45" spans="2:10" ht="15">
      <c r="B45" s="6"/>
      <c r="C45" s="6"/>
      <c r="D45" s="6"/>
      <c r="E45" s="6"/>
      <c r="F45" s="6"/>
      <c r="G45" s="6"/>
      <c r="H45" s="6"/>
      <c r="I45" s="6"/>
      <c r="J45" s="6"/>
    </row>
    <row r="46" spans="2:10" ht="15.75">
      <c r="B46" s="1" t="s">
        <v>30</v>
      </c>
      <c r="C46" s="6"/>
      <c r="D46" s="6"/>
      <c r="E46" s="6"/>
      <c r="F46" s="6"/>
      <c r="G46" s="6"/>
      <c r="H46" s="6"/>
      <c r="I46" s="6"/>
      <c r="J46" s="6"/>
    </row>
    <row r="47" spans="1:10" ht="15">
      <c r="A47" t="s">
        <v>195</v>
      </c>
      <c r="B47" s="6" t="s">
        <v>31</v>
      </c>
      <c r="C47" s="6">
        <v>32000</v>
      </c>
      <c r="D47" s="6">
        <v>25086</v>
      </c>
      <c r="E47" s="6">
        <v>25000</v>
      </c>
      <c r="F47" s="6"/>
      <c r="G47" s="6"/>
      <c r="H47" s="6"/>
      <c r="I47" s="6"/>
      <c r="J47" s="6"/>
    </row>
    <row r="48" spans="2:10" ht="15.75">
      <c r="B48" s="114" t="s">
        <v>32</v>
      </c>
      <c r="C48" s="82">
        <f>SUM(C47:C47)</f>
        <v>32000</v>
      </c>
      <c r="D48" s="82">
        <f>SUM(D47:D47)</f>
        <v>25086</v>
      </c>
      <c r="E48" s="82">
        <f>SUM(E47:E47)</f>
        <v>25000</v>
      </c>
      <c r="F48" s="118">
        <f>((+E48-C48)/C48)</f>
        <v>-0.21875</v>
      </c>
      <c r="G48" s="6"/>
      <c r="H48" s="6"/>
      <c r="I48" s="6"/>
      <c r="J48" s="6"/>
    </row>
    <row r="49" spans="2:10" ht="15">
      <c r="B49" s="6"/>
      <c r="C49" s="32">
        <v>2009</v>
      </c>
      <c r="D49" s="6"/>
      <c r="E49" s="6"/>
      <c r="F49" s="6"/>
      <c r="G49" s="6"/>
      <c r="H49" s="6"/>
      <c r="I49" s="6"/>
      <c r="J49" s="6"/>
    </row>
    <row r="50" spans="2:10" ht="15.75">
      <c r="B50" s="6"/>
      <c r="C50" s="7" t="s">
        <v>8</v>
      </c>
      <c r="D50" s="32">
        <v>2009</v>
      </c>
      <c r="E50" s="33">
        <v>2010</v>
      </c>
      <c r="F50" s="8" t="s">
        <v>9</v>
      </c>
      <c r="G50" s="6"/>
      <c r="H50" s="6"/>
      <c r="I50" s="6"/>
      <c r="J50" s="6"/>
    </row>
    <row r="51" spans="2:10" ht="15.75">
      <c r="B51" s="6"/>
      <c r="C51" s="9" t="s">
        <v>11</v>
      </c>
      <c r="D51" s="9" t="s">
        <v>12</v>
      </c>
      <c r="E51" s="10" t="s">
        <v>11</v>
      </c>
      <c r="F51" s="10" t="s">
        <v>13</v>
      </c>
      <c r="G51" s="6"/>
      <c r="H51" s="6"/>
      <c r="I51" s="6"/>
      <c r="J51" s="6"/>
    </row>
    <row r="52" spans="2:10" ht="15.75">
      <c r="B52" s="1" t="s">
        <v>196</v>
      </c>
      <c r="C52" s="6"/>
      <c r="D52" s="6"/>
      <c r="E52" s="6"/>
      <c r="F52" s="6"/>
      <c r="G52" s="6"/>
      <c r="H52" s="6"/>
      <c r="I52" s="6"/>
      <c r="J52" s="6"/>
    </row>
    <row r="53" spans="2:10" ht="15">
      <c r="B53" s="6"/>
      <c r="C53" s="6"/>
      <c r="D53" s="6"/>
      <c r="E53" s="6"/>
      <c r="F53" s="6"/>
      <c r="G53" s="6"/>
      <c r="H53" s="6"/>
      <c r="I53" s="6"/>
      <c r="J53" s="6"/>
    </row>
    <row r="54" spans="2:10" ht="15.75">
      <c r="B54" s="114" t="s">
        <v>197</v>
      </c>
      <c r="C54" s="82">
        <f>SUM(C53)</f>
        <v>0</v>
      </c>
      <c r="D54" s="82">
        <f>SUM(D53)</f>
        <v>0</v>
      </c>
      <c r="E54" s="82">
        <f>SUM(E53)</f>
        <v>0</v>
      </c>
      <c r="F54" s="118" t="e">
        <f>((+E54-C54)/C54)</f>
        <v>#DIV/0!</v>
      </c>
      <c r="G54" s="6"/>
      <c r="H54" s="6"/>
      <c r="I54" s="6"/>
      <c r="J54" s="6"/>
    </row>
    <row r="55" spans="2:10" ht="15">
      <c r="B55" s="6"/>
      <c r="C55" s="6"/>
      <c r="D55" s="6"/>
      <c r="E55" s="6"/>
      <c r="F55" s="6"/>
      <c r="G55" s="6"/>
      <c r="H55" s="6"/>
      <c r="I55" s="6"/>
      <c r="J55" s="6"/>
    </row>
    <row r="56" spans="2:10" ht="15.75">
      <c r="B56" s="1" t="s">
        <v>198</v>
      </c>
      <c r="C56" s="6"/>
      <c r="D56" s="6"/>
      <c r="E56" s="6"/>
      <c r="F56" s="6"/>
      <c r="G56" s="6"/>
      <c r="H56" s="6"/>
      <c r="I56" s="6"/>
      <c r="J56" s="6"/>
    </row>
    <row r="57" spans="2:10" ht="15">
      <c r="B57" s="6"/>
      <c r="C57" s="6"/>
      <c r="D57" s="6"/>
      <c r="E57" s="6"/>
      <c r="F57" s="6"/>
      <c r="G57" s="6"/>
      <c r="H57" s="6"/>
      <c r="I57" s="6"/>
      <c r="J57" s="6"/>
    </row>
    <row r="58" spans="2:10" ht="15.75">
      <c r="B58" s="114" t="s">
        <v>199</v>
      </c>
      <c r="C58" s="82">
        <f>SUM(C57)</f>
        <v>0</v>
      </c>
      <c r="D58" s="82">
        <f>SUM(D57)</f>
        <v>0</v>
      </c>
      <c r="E58" s="82">
        <f>SUM(E57)</f>
        <v>0</v>
      </c>
      <c r="F58" s="118" t="e">
        <f>((+E58-C58)/C58)</f>
        <v>#DIV/0!</v>
      </c>
      <c r="G58" s="6"/>
      <c r="H58" s="6"/>
      <c r="I58" s="6"/>
      <c r="J58" s="6"/>
    </row>
    <row r="59" spans="2:10" ht="15">
      <c r="B59" s="6"/>
      <c r="C59" s="6"/>
      <c r="D59" s="6"/>
      <c r="E59" s="6"/>
      <c r="F59" s="6"/>
      <c r="G59" s="6"/>
      <c r="H59" s="6"/>
      <c r="I59" s="6"/>
      <c r="J59" s="6"/>
    </row>
    <row r="60" spans="2:10" ht="15.75">
      <c r="B60" s="1" t="s">
        <v>200</v>
      </c>
      <c r="C60" s="6"/>
      <c r="D60" s="6"/>
      <c r="E60" s="6"/>
      <c r="F60" s="6"/>
      <c r="G60" s="6"/>
      <c r="H60" s="6"/>
      <c r="I60" s="6"/>
      <c r="J60" s="6"/>
    </row>
    <row r="61" spans="1:10" ht="15.75">
      <c r="A61" s="178" t="s">
        <v>593</v>
      </c>
      <c r="B61" s="1" t="s">
        <v>201</v>
      </c>
      <c r="C61" s="6"/>
      <c r="D61" s="6"/>
      <c r="E61" s="6"/>
      <c r="F61" s="6"/>
      <c r="G61" s="6"/>
      <c r="H61" s="6"/>
      <c r="I61" s="6"/>
      <c r="J61" s="6"/>
    </row>
    <row r="62" spans="1:10" ht="15">
      <c r="A62" s="178" t="s">
        <v>594</v>
      </c>
      <c r="B62" s="6" t="s">
        <v>33</v>
      </c>
      <c r="C62" s="6">
        <v>300000</v>
      </c>
      <c r="D62" s="6">
        <v>300000</v>
      </c>
      <c r="E62" s="6"/>
      <c r="F62" s="6"/>
      <c r="G62" s="6"/>
      <c r="H62" s="6"/>
      <c r="I62" s="6"/>
      <c r="J62" s="6"/>
    </row>
    <row r="63" spans="1:10" ht="15">
      <c r="A63" s="178" t="s">
        <v>683</v>
      </c>
      <c r="B63" s="6" t="s">
        <v>33</v>
      </c>
      <c r="C63" s="6">
        <v>120000</v>
      </c>
      <c r="D63" s="6">
        <v>120000</v>
      </c>
      <c r="E63" s="6"/>
      <c r="F63" s="6"/>
      <c r="G63" s="6"/>
      <c r="H63" s="6"/>
      <c r="I63" s="6"/>
      <c r="J63" s="6"/>
    </row>
    <row r="64" spans="1:10" ht="15">
      <c r="A64" s="178" t="s">
        <v>595</v>
      </c>
      <c r="B64" s="6" t="s">
        <v>678</v>
      </c>
      <c r="C64" s="6">
        <v>928</v>
      </c>
      <c r="D64" s="6">
        <v>928</v>
      </c>
      <c r="E64" s="6">
        <v>1694</v>
      </c>
      <c r="F64" s="6"/>
      <c r="G64" s="6"/>
      <c r="H64" s="6"/>
      <c r="I64" s="6"/>
      <c r="J64" s="6"/>
    </row>
    <row r="65" spans="1:10" ht="15">
      <c r="A65" s="178" t="s">
        <v>596</v>
      </c>
      <c r="B65" s="6" t="s">
        <v>582</v>
      </c>
      <c r="C65" s="6"/>
      <c r="D65" s="6"/>
      <c r="E65" s="6"/>
      <c r="F65" s="6"/>
      <c r="G65" s="6"/>
      <c r="H65" s="6"/>
      <c r="I65" s="6"/>
      <c r="J65" s="6"/>
    </row>
    <row r="66" spans="1:10" ht="15">
      <c r="A66" s="178" t="s">
        <v>597</v>
      </c>
      <c r="B66" s="6" t="s">
        <v>585</v>
      </c>
      <c r="C66" s="6"/>
      <c r="D66" s="6"/>
      <c r="E66" s="6"/>
      <c r="F66" s="6"/>
      <c r="G66" s="198"/>
      <c r="H66" s="6"/>
      <c r="I66" s="6"/>
      <c r="J66" s="6"/>
    </row>
    <row r="67" spans="1:10" ht="15">
      <c r="A67" s="178" t="s">
        <v>598</v>
      </c>
      <c r="B67" s="6" t="s">
        <v>202</v>
      </c>
      <c r="C67" s="6"/>
      <c r="D67" s="6"/>
      <c r="E67" s="6"/>
      <c r="F67" s="6"/>
      <c r="G67" s="6"/>
      <c r="H67" s="6"/>
      <c r="I67" s="6"/>
      <c r="J67" s="6"/>
    </row>
    <row r="68" spans="1:10" ht="15.75">
      <c r="A68" s="178" t="s">
        <v>599</v>
      </c>
      <c r="B68" s="6" t="s">
        <v>203</v>
      </c>
      <c r="C68" s="6">
        <v>3868</v>
      </c>
      <c r="D68" s="6">
        <v>3868</v>
      </c>
      <c r="E68" s="6">
        <v>3435</v>
      </c>
      <c r="F68" s="6"/>
      <c r="G68" s="182"/>
      <c r="H68" s="6"/>
      <c r="I68" s="6"/>
      <c r="J68" s="6"/>
    </row>
    <row r="69" spans="1:10" ht="15.75">
      <c r="A69" s="178" t="s">
        <v>600</v>
      </c>
      <c r="B69" s="6" t="s">
        <v>287</v>
      </c>
      <c r="C69" s="6"/>
      <c r="D69" s="6"/>
      <c r="E69" s="6"/>
      <c r="F69" s="6"/>
      <c r="G69" s="182"/>
      <c r="H69" s="6"/>
      <c r="I69" s="6"/>
      <c r="J69" s="6"/>
    </row>
    <row r="70" spans="1:10" ht="15.75">
      <c r="A70" s="178" t="s">
        <v>601</v>
      </c>
      <c r="B70" s="6" t="s">
        <v>288</v>
      </c>
      <c r="C70" s="6"/>
      <c r="D70" s="6"/>
      <c r="E70" s="6"/>
      <c r="F70" s="6"/>
      <c r="G70" s="182"/>
      <c r="H70" s="6"/>
      <c r="I70" s="6"/>
      <c r="J70" s="6"/>
    </row>
    <row r="71" spans="1:10" ht="15.75">
      <c r="A71" s="178" t="s">
        <v>602</v>
      </c>
      <c r="B71" s="6" t="s">
        <v>289</v>
      </c>
      <c r="C71" s="6"/>
      <c r="D71" s="6"/>
      <c r="E71" s="6"/>
      <c r="F71" s="6"/>
      <c r="G71" s="182"/>
      <c r="H71" s="6"/>
      <c r="I71" s="6"/>
      <c r="J71" s="6"/>
    </row>
    <row r="72" spans="1:10" ht="15.75">
      <c r="A72" s="178" t="s">
        <v>603</v>
      </c>
      <c r="B72" s="6" t="s">
        <v>204</v>
      </c>
      <c r="C72" s="6"/>
      <c r="D72" s="6"/>
      <c r="E72" s="6"/>
      <c r="F72" s="6"/>
      <c r="G72" s="182"/>
      <c r="H72" s="6"/>
      <c r="I72" s="6"/>
      <c r="J72" s="6"/>
    </row>
    <row r="73" spans="1:10" ht="15.75">
      <c r="A73" s="179"/>
      <c r="B73" s="6"/>
      <c r="C73" s="6"/>
      <c r="D73" s="6"/>
      <c r="E73" s="6"/>
      <c r="F73" s="6"/>
      <c r="G73" s="182"/>
      <c r="H73" s="6"/>
      <c r="I73" s="6"/>
      <c r="J73" s="6"/>
    </row>
    <row r="74" spans="1:10" ht="15.75">
      <c r="A74" s="179" t="s">
        <v>576</v>
      </c>
      <c r="B74" s="6" t="s">
        <v>539</v>
      </c>
      <c r="C74" s="6"/>
      <c r="D74" s="6"/>
      <c r="E74" s="6"/>
      <c r="F74" s="6"/>
      <c r="G74" s="182"/>
      <c r="H74" s="6"/>
      <c r="I74" s="6"/>
      <c r="J74" s="6"/>
    </row>
    <row r="75" spans="1:10" ht="15.75">
      <c r="A75" s="179" t="s">
        <v>597</v>
      </c>
      <c r="B75" s="6" t="s">
        <v>649</v>
      </c>
      <c r="C75" s="6"/>
      <c r="D75" s="6"/>
      <c r="E75" s="6"/>
      <c r="F75" s="6"/>
      <c r="G75" s="182"/>
      <c r="H75" s="6"/>
      <c r="I75" s="6"/>
      <c r="J75" s="6"/>
    </row>
    <row r="76" spans="1:10" ht="15">
      <c r="A76" s="179" t="s">
        <v>597</v>
      </c>
      <c r="B76" s="6" t="s">
        <v>702</v>
      </c>
      <c r="C76" s="6">
        <v>7253</v>
      </c>
      <c r="D76" s="6">
        <v>7253</v>
      </c>
      <c r="E76" s="6">
        <v>9284</v>
      </c>
      <c r="F76" s="6"/>
      <c r="G76" s="6"/>
      <c r="H76" s="6"/>
      <c r="I76" s="6"/>
      <c r="J76" s="6"/>
    </row>
    <row r="77" spans="1:10" ht="15">
      <c r="A77" s="179" t="s">
        <v>651</v>
      </c>
      <c r="B77" s="6" t="s">
        <v>671</v>
      </c>
      <c r="C77" s="6"/>
      <c r="D77" s="6"/>
      <c r="E77" s="6"/>
      <c r="F77" s="6"/>
      <c r="G77" s="6"/>
      <c r="H77" s="6"/>
      <c r="I77" s="6"/>
      <c r="J77" s="6"/>
    </row>
    <row r="78" spans="1:10" ht="15">
      <c r="A78" s="179" t="s">
        <v>652</v>
      </c>
      <c r="B78" s="6" t="s">
        <v>703</v>
      </c>
      <c r="C78" s="6">
        <v>5500</v>
      </c>
      <c r="D78" s="6">
        <v>5500</v>
      </c>
      <c r="E78" s="6"/>
      <c r="F78" s="6"/>
      <c r="G78" s="6"/>
      <c r="H78" s="6"/>
      <c r="I78" s="6"/>
      <c r="J78" s="6"/>
    </row>
    <row r="79" spans="1:10" ht="15">
      <c r="A79" s="179" t="s">
        <v>653</v>
      </c>
      <c r="B79" s="6" t="s">
        <v>672</v>
      </c>
      <c r="C79" s="6"/>
      <c r="D79" s="6"/>
      <c r="E79" s="6"/>
      <c r="F79" s="6"/>
      <c r="G79" s="6"/>
      <c r="H79" s="6"/>
      <c r="I79" s="6"/>
      <c r="J79" s="6"/>
    </row>
    <row r="80" spans="2:10" ht="15">
      <c r="B80" s="6"/>
      <c r="C80" s="6"/>
      <c r="D80" s="6"/>
      <c r="E80" s="6"/>
      <c r="F80" s="6"/>
      <c r="G80" s="6"/>
      <c r="H80" s="6"/>
      <c r="I80" s="6"/>
      <c r="J80" s="6"/>
    </row>
    <row r="81" spans="3:10" ht="15">
      <c r="C81" s="6"/>
      <c r="D81" s="6"/>
      <c r="E81" s="6"/>
      <c r="F81" s="6"/>
      <c r="G81" s="6"/>
      <c r="H81" s="6"/>
      <c r="I81" s="6"/>
      <c r="J81" s="6"/>
    </row>
    <row r="82" spans="3:10" ht="15">
      <c r="C82" s="6"/>
      <c r="D82" s="6"/>
      <c r="E82" s="6"/>
      <c r="F82" s="6"/>
      <c r="G82" s="6"/>
      <c r="H82" s="6"/>
      <c r="I82" s="6"/>
      <c r="J82" s="6"/>
    </row>
    <row r="83" spans="2:10" ht="15.75">
      <c r="B83" s="114" t="s">
        <v>205</v>
      </c>
      <c r="C83" s="82">
        <f>SUM(C62:C82)</f>
        <v>437549</v>
      </c>
      <c r="D83" s="82">
        <f>SUM(D62:D82)</f>
        <v>437549</v>
      </c>
      <c r="E83" s="82">
        <f>SUM(E62:E82)</f>
        <v>14413</v>
      </c>
      <c r="F83" s="118">
        <f>((+E83-C83)/C83)</f>
        <v>-0.9670596893147967</v>
      </c>
      <c r="G83" s="6"/>
      <c r="H83" s="6"/>
      <c r="I83" s="6"/>
      <c r="J83" s="6"/>
    </row>
    <row r="84" spans="2:10" ht="15.75">
      <c r="B84" s="1"/>
      <c r="C84" s="11"/>
      <c r="D84" s="11"/>
      <c r="E84" s="11"/>
      <c r="F84" s="12"/>
      <c r="G84" s="6"/>
      <c r="H84" s="6"/>
      <c r="I84" s="6"/>
      <c r="J84" s="6"/>
    </row>
    <row r="85" spans="2:10" ht="15.75">
      <c r="B85" s="1" t="s">
        <v>206</v>
      </c>
      <c r="C85" s="11"/>
      <c r="D85" s="11"/>
      <c r="E85" s="11"/>
      <c r="F85" s="12"/>
      <c r="G85" s="6"/>
      <c r="H85" s="6"/>
      <c r="I85" s="6"/>
      <c r="J85" s="6"/>
    </row>
    <row r="86" spans="1:10" ht="15">
      <c r="A86" s="178" t="s">
        <v>303</v>
      </c>
      <c r="B86" s="6" t="s">
        <v>304</v>
      </c>
      <c r="C86" s="6"/>
      <c r="D86" s="6"/>
      <c r="E86" s="6"/>
      <c r="F86" s="6"/>
      <c r="G86" s="6"/>
      <c r="H86" s="6"/>
      <c r="I86" s="6"/>
      <c r="J86" s="6"/>
    </row>
    <row r="87" spans="1:10" ht="15.75">
      <c r="A87" s="178"/>
      <c r="B87" s="1"/>
      <c r="C87" s="6"/>
      <c r="D87" s="6"/>
      <c r="E87" s="6"/>
      <c r="F87" s="6"/>
      <c r="G87" s="6"/>
      <c r="H87" s="6"/>
      <c r="I87" s="6"/>
      <c r="J87" s="6"/>
    </row>
    <row r="88" spans="1:10" ht="15">
      <c r="A88" s="178" t="s">
        <v>207</v>
      </c>
      <c r="B88" s="6" t="s">
        <v>208</v>
      </c>
      <c r="C88" s="6"/>
      <c r="D88" s="6"/>
      <c r="E88" s="6"/>
      <c r="F88" s="6"/>
      <c r="G88" s="6"/>
      <c r="H88" s="6"/>
      <c r="I88" s="6"/>
      <c r="J88" s="6"/>
    </row>
    <row r="89" spans="2:10" ht="15.75">
      <c r="B89" s="1" t="s">
        <v>679</v>
      </c>
      <c r="C89" s="6">
        <v>81000</v>
      </c>
      <c r="D89" s="6">
        <v>81000</v>
      </c>
      <c r="E89" s="6"/>
      <c r="F89" s="6"/>
      <c r="G89" s="6"/>
      <c r="H89" s="6"/>
      <c r="I89" s="6"/>
      <c r="J89" s="6"/>
    </row>
    <row r="90" spans="2:10" ht="15.75">
      <c r="B90" s="114" t="s">
        <v>305</v>
      </c>
      <c r="C90" s="82">
        <f>SUM(C89)</f>
        <v>81000</v>
      </c>
      <c r="D90" s="82">
        <f>SUM(D89)</f>
        <v>81000</v>
      </c>
      <c r="E90" s="82">
        <f>SUM(E89)</f>
        <v>0</v>
      </c>
      <c r="F90" s="118">
        <f>((+E90-C90)/C90)</f>
        <v>-1</v>
      </c>
      <c r="G90" s="6"/>
      <c r="H90" s="6"/>
      <c r="I90" s="6"/>
      <c r="J90" s="6"/>
    </row>
    <row r="91" spans="2:10" ht="15">
      <c r="B91" s="6"/>
      <c r="C91" s="6"/>
      <c r="D91" s="6"/>
      <c r="E91" s="6"/>
      <c r="F91" s="6"/>
      <c r="G91" s="6"/>
      <c r="H91" s="6"/>
      <c r="I91" s="6"/>
      <c r="J91" s="6"/>
    </row>
    <row r="92" spans="2:10" ht="15.75">
      <c r="B92" s="1" t="s">
        <v>34</v>
      </c>
      <c r="C92" s="83">
        <f>C31+C44+C48+C54+C58+C83+C90</f>
        <v>1033433</v>
      </c>
      <c r="D92" s="83">
        <f>D31+D44+D48+D54+D58+D83+D90</f>
        <v>1050651</v>
      </c>
      <c r="E92" s="83">
        <f>E31+E44+E48+E54+E58+E83+E90</f>
        <v>411002</v>
      </c>
      <c r="F92" s="119">
        <f>((+E92-C92)/C92)</f>
        <v>-0.6022944883703153</v>
      </c>
      <c r="G92" s="6"/>
      <c r="H92" s="6"/>
      <c r="I92" s="6"/>
      <c r="J92" s="6"/>
    </row>
    <row r="93" spans="2:10" ht="15">
      <c r="B93" s="6"/>
      <c r="C93" s="6"/>
      <c r="D93" s="6"/>
      <c r="E93" s="6"/>
      <c r="F93" s="6"/>
      <c r="G93" s="6"/>
      <c r="H93" s="6"/>
      <c r="I93" s="6"/>
      <c r="J93" s="6"/>
    </row>
    <row r="94" spans="2:10" ht="15.75">
      <c r="B94" s="1" t="s">
        <v>35</v>
      </c>
      <c r="C94" s="83">
        <v>180000</v>
      </c>
      <c r="D94" s="83">
        <v>392794</v>
      </c>
      <c r="E94" s="83">
        <v>180000</v>
      </c>
      <c r="F94" s="119">
        <f>((+E94-C94)/C94)</f>
        <v>0</v>
      </c>
      <c r="G94" s="6">
        <v>395222</v>
      </c>
      <c r="H94" s="6" t="s">
        <v>604</v>
      </c>
      <c r="I94" s="6"/>
      <c r="J94" s="6"/>
    </row>
    <row r="95" spans="2:10" ht="15">
      <c r="B95" s="6"/>
      <c r="C95" s="6"/>
      <c r="D95" s="6"/>
      <c r="E95" s="6"/>
      <c r="F95" s="6"/>
      <c r="G95" s="6"/>
      <c r="H95" s="6"/>
      <c r="I95" s="6"/>
      <c r="J95" s="6"/>
    </row>
    <row r="96" spans="2:10" ht="15.75">
      <c r="B96" s="1" t="s">
        <v>36</v>
      </c>
      <c r="C96" s="87">
        <v>700142</v>
      </c>
      <c r="D96" s="87">
        <v>923791</v>
      </c>
      <c r="E96" s="87">
        <f>C439</f>
        <v>722503.3995666075</v>
      </c>
      <c r="F96" s="120">
        <f>((+E96-C96)/C96)</f>
        <v>0.031938377595698515</v>
      </c>
      <c r="G96" s="6"/>
      <c r="H96" s="6"/>
      <c r="I96" s="6"/>
      <c r="J96" s="6"/>
    </row>
    <row r="97" spans="2:10" ht="16.5" thickBot="1">
      <c r="B97" s="1" t="s">
        <v>37</v>
      </c>
      <c r="C97" s="121">
        <f>C14+C92+C94+C96</f>
        <v>2679575</v>
      </c>
      <c r="D97" s="121">
        <f>D14+D92+D94+D96</f>
        <v>3133236</v>
      </c>
      <c r="E97" s="121">
        <f>E14+E92+E94+E96</f>
        <v>2303505.3995666075</v>
      </c>
      <c r="F97" s="122">
        <f>((+E97-C97)/C97)</f>
        <v>-0.14034673425203342</v>
      </c>
      <c r="G97" s="6"/>
      <c r="H97" s="6"/>
      <c r="I97" s="6"/>
      <c r="J97" s="6"/>
    </row>
    <row r="98" spans="2:10" ht="15.75" thickTop="1">
      <c r="B98" s="6"/>
      <c r="C98" s="6"/>
      <c r="D98" s="6"/>
      <c r="E98" s="6"/>
      <c r="F98" s="6"/>
      <c r="G98" s="6"/>
      <c r="H98" s="6"/>
      <c r="I98" s="6"/>
      <c r="J98" s="6"/>
    </row>
    <row r="99" spans="2:10" ht="15.75">
      <c r="B99" s="2" t="s">
        <v>38</v>
      </c>
      <c r="C99" s="36">
        <v>2009</v>
      </c>
      <c r="D99" s="6"/>
      <c r="E99" s="36">
        <v>2010</v>
      </c>
      <c r="F99" s="6"/>
      <c r="G99" s="6"/>
      <c r="H99" s="6"/>
      <c r="I99" s="6"/>
      <c r="J99" s="6"/>
    </row>
    <row r="100" spans="2:10" ht="15.75">
      <c r="B100" s="6" t="s">
        <v>39</v>
      </c>
      <c r="C100" s="6">
        <v>420174287</v>
      </c>
      <c r="D100" s="6"/>
      <c r="E100" s="6">
        <v>422376843</v>
      </c>
      <c r="F100" s="182"/>
      <c r="G100" s="15"/>
      <c r="H100" s="6"/>
      <c r="I100" s="6"/>
      <c r="J100" s="6"/>
    </row>
    <row r="101" spans="2:10" ht="15">
      <c r="B101" s="6"/>
      <c r="C101" s="6"/>
      <c r="D101" s="6"/>
      <c r="E101" s="6"/>
      <c r="F101" s="6"/>
      <c r="G101" s="6"/>
      <c r="H101" s="20"/>
      <c r="I101" s="6"/>
      <c r="J101" s="6"/>
    </row>
    <row r="102" spans="2:10" ht="15">
      <c r="B102" s="6" t="s">
        <v>40</v>
      </c>
      <c r="C102" s="15">
        <f>(+C96/C100)/0.01</f>
        <v>0.16663132934643382</v>
      </c>
      <c r="D102" s="6"/>
      <c r="E102" s="15">
        <f>(+E96/E100)/0.01</f>
        <v>0.17105658407665297</v>
      </c>
      <c r="F102" s="18">
        <f>((+E102-C102)/C102)</f>
        <v>0.026557159134335744</v>
      </c>
      <c r="G102" s="16">
        <f>E102-C102</f>
        <v>0.0044252547302191525</v>
      </c>
      <c r="H102" s="6"/>
      <c r="I102" s="6"/>
      <c r="J102" s="6"/>
    </row>
    <row r="103" spans="2:10" ht="15.75">
      <c r="B103" s="10" t="s">
        <v>306</v>
      </c>
      <c r="C103" s="34">
        <v>2009</v>
      </c>
      <c r="D103" s="34" t="s">
        <v>704</v>
      </c>
      <c r="E103" s="36">
        <v>2010</v>
      </c>
      <c r="F103" s="14"/>
      <c r="G103" s="16"/>
      <c r="H103" s="6"/>
      <c r="I103" s="6"/>
      <c r="J103" s="6"/>
    </row>
    <row r="104" spans="2:10" ht="15">
      <c r="B104" s="6"/>
      <c r="C104" s="15"/>
      <c r="D104" s="6"/>
      <c r="E104" s="15" t="s">
        <v>54</v>
      </c>
      <c r="F104" s="14"/>
      <c r="G104" s="16"/>
      <c r="H104" s="6"/>
      <c r="I104" s="6"/>
      <c r="J104" s="6"/>
    </row>
    <row r="105" spans="1:10" ht="15.75">
      <c r="A105" t="s">
        <v>290</v>
      </c>
      <c r="B105" s="6" t="s">
        <v>307</v>
      </c>
      <c r="C105" s="79">
        <f aca="true" t="shared" si="0" ref="C105:E106">C14</f>
        <v>766000</v>
      </c>
      <c r="D105" s="79">
        <f t="shared" si="0"/>
        <v>766000</v>
      </c>
      <c r="E105" s="79">
        <f t="shared" si="0"/>
        <v>990000</v>
      </c>
      <c r="F105" s="14"/>
      <c r="G105" s="16"/>
      <c r="H105" s="20"/>
      <c r="I105" s="6"/>
      <c r="J105" s="6"/>
    </row>
    <row r="106" spans="1:10" ht="15.75">
      <c r="A106" t="s">
        <v>291</v>
      </c>
      <c r="B106" s="6" t="s">
        <v>308</v>
      </c>
      <c r="C106" s="79">
        <f t="shared" si="0"/>
        <v>0</v>
      </c>
      <c r="D106" s="79">
        <f t="shared" si="0"/>
        <v>0</v>
      </c>
      <c r="E106" s="79">
        <f t="shared" si="0"/>
        <v>0</v>
      </c>
      <c r="F106" s="14"/>
      <c r="G106" s="16"/>
      <c r="H106" s="6"/>
      <c r="I106" s="6"/>
      <c r="J106" s="6"/>
    </row>
    <row r="107" spans="2:10" ht="15.75">
      <c r="B107" s="1" t="s">
        <v>309</v>
      </c>
      <c r="C107" s="78"/>
      <c r="D107" s="78"/>
      <c r="E107" s="78"/>
      <c r="F107" s="14"/>
      <c r="G107" s="16"/>
      <c r="H107" s="20"/>
      <c r="I107" s="6"/>
      <c r="J107" s="6"/>
    </row>
    <row r="108" spans="1:10" ht="15">
      <c r="A108" s="40" t="s">
        <v>310</v>
      </c>
      <c r="B108" s="38" t="s">
        <v>311</v>
      </c>
      <c r="C108" s="78">
        <f>C31</f>
        <v>140200</v>
      </c>
      <c r="D108" s="78">
        <f>D31</f>
        <v>164332</v>
      </c>
      <c r="E108" s="78">
        <f>E31</f>
        <v>108350</v>
      </c>
      <c r="F108" s="14"/>
      <c r="G108" s="16"/>
      <c r="H108" s="6"/>
      <c r="I108" s="6"/>
      <c r="J108" s="6"/>
    </row>
    <row r="109" spans="1:10" ht="15">
      <c r="A109" s="40" t="s">
        <v>312</v>
      </c>
      <c r="B109" s="38" t="s">
        <v>313</v>
      </c>
      <c r="C109" s="78">
        <f>C44</f>
        <v>342684</v>
      </c>
      <c r="D109" s="78">
        <f>D44</f>
        <v>342684</v>
      </c>
      <c r="E109" s="78">
        <f>E44</f>
        <v>263239</v>
      </c>
      <c r="F109" s="14"/>
      <c r="G109" s="16"/>
      <c r="H109" s="6"/>
      <c r="I109" s="6"/>
      <c r="J109" s="6"/>
    </row>
    <row r="110" spans="1:10" ht="15">
      <c r="A110" s="40" t="s">
        <v>310</v>
      </c>
      <c r="B110" s="38" t="s">
        <v>314</v>
      </c>
      <c r="C110" s="78">
        <f>C48</f>
        <v>32000</v>
      </c>
      <c r="D110" s="78">
        <f>D48</f>
        <v>25086</v>
      </c>
      <c r="E110" s="78">
        <f>E48</f>
        <v>25000</v>
      </c>
      <c r="F110" s="14"/>
      <c r="G110" s="16"/>
      <c r="H110" s="6"/>
      <c r="I110" s="6"/>
      <c r="J110" s="6"/>
    </row>
    <row r="111" spans="1:10" ht="15">
      <c r="A111" s="40" t="s">
        <v>315</v>
      </c>
      <c r="B111" s="38" t="s">
        <v>316</v>
      </c>
      <c r="C111" s="78">
        <f>C54</f>
        <v>0</v>
      </c>
      <c r="D111" s="78">
        <f>D54</f>
        <v>0</v>
      </c>
      <c r="E111" s="78">
        <f>E54</f>
        <v>0</v>
      </c>
      <c r="F111" s="14"/>
      <c r="G111" s="16"/>
      <c r="H111" s="6"/>
      <c r="I111" s="20"/>
      <c r="J111" s="6"/>
    </row>
    <row r="112" spans="1:10" ht="15">
      <c r="A112" s="40" t="s">
        <v>310</v>
      </c>
      <c r="B112" s="38" t="s">
        <v>317</v>
      </c>
      <c r="C112" s="78">
        <f>C58</f>
        <v>0</v>
      </c>
      <c r="D112" s="78">
        <f>D58</f>
        <v>0</v>
      </c>
      <c r="E112" s="78">
        <f>E58</f>
        <v>0</v>
      </c>
      <c r="F112" s="14"/>
      <c r="G112" s="16"/>
      <c r="H112" s="6"/>
      <c r="I112" s="6"/>
      <c r="J112" s="6"/>
    </row>
    <row r="113" spans="1:10" ht="15">
      <c r="A113" s="40" t="s">
        <v>318</v>
      </c>
      <c r="B113" s="38" t="s">
        <v>319</v>
      </c>
      <c r="C113" s="78">
        <f>C83</f>
        <v>437549</v>
      </c>
      <c r="D113" s="78">
        <f>D83</f>
        <v>437549</v>
      </c>
      <c r="E113" s="78">
        <f>E83</f>
        <v>14413</v>
      </c>
      <c r="F113" s="14"/>
      <c r="G113" s="16"/>
      <c r="H113" s="6"/>
      <c r="I113" s="6"/>
      <c r="J113" s="6"/>
    </row>
    <row r="114" spans="1:10" ht="15">
      <c r="A114" s="40" t="s">
        <v>310</v>
      </c>
      <c r="B114" s="38" t="s">
        <v>320</v>
      </c>
      <c r="C114" s="78">
        <f>C90</f>
        <v>81000</v>
      </c>
      <c r="D114" s="78">
        <f>D90</f>
        <v>81000</v>
      </c>
      <c r="E114" s="78">
        <f>E90</f>
        <v>0</v>
      </c>
      <c r="F114" s="14"/>
      <c r="G114" s="16"/>
      <c r="H114" s="6"/>
      <c r="I114" s="6"/>
      <c r="J114" s="6"/>
    </row>
    <row r="115" spans="1:10" ht="15.75">
      <c r="A115" s="40" t="s">
        <v>322</v>
      </c>
      <c r="B115" s="1" t="s">
        <v>321</v>
      </c>
      <c r="C115" s="84">
        <f>SUM(C108:C114)</f>
        <v>1033433</v>
      </c>
      <c r="D115" s="84">
        <f>SUM(D108:D114)</f>
        <v>1050651</v>
      </c>
      <c r="E115" s="84">
        <f>SUM(E108:E114)</f>
        <v>411002</v>
      </c>
      <c r="F115" s="14"/>
      <c r="G115" s="16"/>
      <c r="H115" s="6"/>
      <c r="I115" s="6"/>
      <c r="J115" s="6"/>
    </row>
    <row r="116" spans="1:10" ht="15">
      <c r="A116" s="40"/>
      <c r="B116" s="6"/>
      <c r="C116" s="78"/>
      <c r="D116" s="78"/>
      <c r="E116" s="78"/>
      <c r="F116" s="14"/>
      <c r="G116" s="16"/>
      <c r="H116" s="6"/>
      <c r="I116" s="6"/>
      <c r="J116" s="6"/>
    </row>
    <row r="117" spans="1:10" ht="15">
      <c r="A117" s="40" t="s">
        <v>323</v>
      </c>
      <c r="B117" s="38" t="s">
        <v>324</v>
      </c>
      <c r="C117" s="85">
        <f>C94</f>
        <v>180000</v>
      </c>
      <c r="D117" s="85">
        <f>D94</f>
        <v>392794</v>
      </c>
      <c r="E117" s="85">
        <f>E94</f>
        <v>180000</v>
      </c>
      <c r="F117" s="14"/>
      <c r="G117" s="16"/>
      <c r="H117" s="6"/>
      <c r="I117" s="6"/>
      <c r="J117" s="6"/>
    </row>
    <row r="118" spans="1:10" ht="15">
      <c r="A118" s="40"/>
      <c r="B118" s="6"/>
      <c r="C118" s="78"/>
      <c r="D118" s="78"/>
      <c r="E118" s="78"/>
      <c r="F118" s="14"/>
      <c r="G118" s="16"/>
      <c r="H118" s="6"/>
      <c r="I118" s="6"/>
      <c r="J118" s="6"/>
    </row>
    <row r="119" spans="1:10" ht="15.75">
      <c r="A119" s="40" t="s">
        <v>325</v>
      </c>
      <c r="B119" s="1" t="s">
        <v>326</v>
      </c>
      <c r="C119" s="78">
        <f>+C115+C117+C105+C106</f>
        <v>1979433</v>
      </c>
      <c r="D119" s="78">
        <f>+D115+D117+D105+D106</f>
        <v>2209445</v>
      </c>
      <c r="E119" s="78">
        <f>+E115+E117+E105+E106</f>
        <v>1581002</v>
      </c>
      <c r="F119" s="14"/>
      <c r="G119" s="16"/>
      <c r="H119" s="6"/>
      <c r="I119" s="6"/>
      <c r="J119" s="6"/>
    </row>
    <row r="120" spans="1:10" ht="15">
      <c r="A120" s="40"/>
      <c r="B120" s="6"/>
      <c r="C120" s="78"/>
      <c r="D120" s="78"/>
      <c r="E120" s="78"/>
      <c r="F120" s="14"/>
      <c r="G120" s="16"/>
      <c r="H120" s="6"/>
      <c r="I120" s="6"/>
      <c r="J120" s="6"/>
    </row>
    <row r="121" spans="1:10" ht="15.75">
      <c r="A121" s="40"/>
      <c r="B121" s="1" t="s">
        <v>327</v>
      </c>
      <c r="C121" s="78"/>
      <c r="D121" s="78"/>
      <c r="E121" s="78"/>
      <c r="F121" s="14"/>
      <c r="G121" s="16"/>
      <c r="H121" s="6"/>
      <c r="I121" s="6"/>
      <c r="J121" s="6"/>
    </row>
    <row r="122" spans="1:10" ht="15">
      <c r="A122" s="40" t="s">
        <v>328</v>
      </c>
      <c r="B122" s="6" t="s">
        <v>329</v>
      </c>
      <c r="C122" s="85">
        <f>C96</f>
        <v>700142</v>
      </c>
      <c r="D122" s="85">
        <f>D96</f>
        <v>923791</v>
      </c>
      <c r="E122" s="85">
        <f>E96</f>
        <v>722503.3995666075</v>
      </c>
      <c r="F122" s="14"/>
      <c r="G122" s="16"/>
      <c r="H122" s="6"/>
      <c r="I122" s="6"/>
      <c r="J122" s="6"/>
    </row>
    <row r="123" spans="1:10" ht="15">
      <c r="A123" s="40"/>
      <c r="B123" s="6"/>
      <c r="C123" s="78"/>
      <c r="D123" s="78"/>
      <c r="E123" s="78"/>
      <c r="F123" s="14"/>
      <c r="G123" s="16"/>
      <c r="H123" s="6"/>
      <c r="I123" s="6"/>
      <c r="J123" s="6"/>
    </row>
    <row r="124" spans="1:10" ht="16.5" thickBot="1">
      <c r="A124" s="40" t="s">
        <v>330</v>
      </c>
      <c r="B124" s="1" t="s">
        <v>331</v>
      </c>
      <c r="C124" s="86">
        <f>+C119+C122</f>
        <v>2679575</v>
      </c>
      <c r="D124" s="86">
        <f>+D119+D122</f>
        <v>3133236</v>
      </c>
      <c r="E124" s="86">
        <f>+E119+E122</f>
        <v>2303505.3995666075</v>
      </c>
      <c r="F124" s="14"/>
      <c r="G124" s="16"/>
      <c r="H124" s="6"/>
      <c r="I124" s="6"/>
      <c r="J124" s="6"/>
    </row>
    <row r="125" spans="1:10" ht="15.75" thickTop="1">
      <c r="A125" s="40"/>
      <c r="B125" s="6"/>
      <c r="C125" s="78"/>
      <c r="D125" s="78"/>
      <c r="E125" s="78"/>
      <c r="F125" s="14"/>
      <c r="G125" s="16"/>
      <c r="H125" s="6"/>
      <c r="I125" s="6"/>
      <c r="J125" s="6"/>
    </row>
    <row r="126" spans="1:10" ht="15">
      <c r="A126" s="40"/>
      <c r="B126" s="6"/>
      <c r="C126" s="78"/>
      <c r="D126" s="78"/>
      <c r="E126" s="78"/>
      <c r="F126" s="14"/>
      <c r="G126" s="16"/>
      <c r="H126" s="6"/>
      <c r="I126" s="6"/>
      <c r="J126" s="6"/>
    </row>
    <row r="127" spans="2:10" ht="15.75">
      <c r="B127" s="6"/>
      <c r="C127" s="4" t="s">
        <v>41</v>
      </c>
      <c r="D127" s="6"/>
      <c r="E127" s="214" t="s">
        <v>692</v>
      </c>
      <c r="F127" s="214"/>
      <c r="G127" s="214"/>
      <c r="H127" s="6"/>
      <c r="I127" s="6"/>
      <c r="J127" s="6"/>
    </row>
    <row r="128" spans="1:10" ht="15.75">
      <c r="A128" s="7" t="s">
        <v>158</v>
      </c>
      <c r="B128" s="6"/>
      <c r="C128" s="4" t="s">
        <v>42</v>
      </c>
      <c r="D128" s="4" t="s">
        <v>43</v>
      </c>
      <c r="E128" s="8" t="s">
        <v>44</v>
      </c>
      <c r="F128" s="8" t="s">
        <v>45</v>
      </c>
      <c r="G128" s="6"/>
      <c r="H128" s="7" t="s">
        <v>9</v>
      </c>
      <c r="I128" s="6"/>
      <c r="J128" s="6"/>
    </row>
    <row r="129" spans="1:10" ht="15.75">
      <c r="A129" s="9" t="s">
        <v>159</v>
      </c>
      <c r="B129" s="1" t="s">
        <v>46</v>
      </c>
      <c r="C129" s="35">
        <v>2009</v>
      </c>
      <c r="D129" s="35">
        <v>2009</v>
      </c>
      <c r="E129" s="10" t="s">
        <v>47</v>
      </c>
      <c r="F129" s="10" t="s">
        <v>48</v>
      </c>
      <c r="G129" s="10" t="s">
        <v>41</v>
      </c>
      <c r="H129" s="7" t="s">
        <v>13</v>
      </c>
      <c r="I129" s="6"/>
      <c r="J129" s="6"/>
    </row>
    <row r="130" spans="1:10" ht="15.75">
      <c r="A130" s="6"/>
      <c r="B130" s="1" t="s">
        <v>49</v>
      </c>
      <c r="C130" s="6"/>
      <c r="D130" s="6"/>
      <c r="E130" s="6"/>
      <c r="F130" s="6"/>
      <c r="G130" s="6"/>
      <c r="H130" s="6"/>
      <c r="I130" s="6"/>
      <c r="J130" s="6"/>
    </row>
    <row r="131" spans="1:10" ht="15.75">
      <c r="A131" s="129" t="s">
        <v>332</v>
      </c>
      <c r="B131" s="130" t="s">
        <v>482</v>
      </c>
      <c r="C131" s="130"/>
      <c r="D131" s="6"/>
      <c r="E131" s="6"/>
      <c r="F131" s="6"/>
      <c r="G131" s="6"/>
      <c r="H131" s="18"/>
      <c r="I131" s="6"/>
      <c r="J131" s="6"/>
    </row>
    <row r="132" spans="1:10" ht="15.75">
      <c r="A132" s="129" t="s">
        <v>333</v>
      </c>
      <c r="B132" s="130" t="s">
        <v>52</v>
      </c>
      <c r="C132" s="130">
        <v>19393</v>
      </c>
      <c r="D132" s="6">
        <v>19393</v>
      </c>
      <c r="E132" s="6">
        <v>10000</v>
      </c>
      <c r="F132" s="6"/>
      <c r="G132" s="6">
        <f>E132+F132</f>
        <v>10000</v>
      </c>
      <c r="H132" s="18">
        <f>((+G132-C132)/C132)</f>
        <v>-0.48435002320424897</v>
      </c>
      <c r="I132" s="6">
        <f>+G132-C132</f>
        <v>-9393</v>
      </c>
      <c r="J132" s="6"/>
    </row>
    <row r="133" spans="1:10" ht="15.75">
      <c r="A133" s="129" t="s">
        <v>334</v>
      </c>
      <c r="B133" s="130" t="s">
        <v>53</v>
      </c>
      <c r="C133" s="130"/>
      <c r="D133" s="6"/>
      <c r="E133" s="6"/>
      <c r="F133" s="6"/>
      <c r="G133" s="6"/>
      <c r="H133" s="18"/>
      <c r="I133" s="6">
        <f aca="true" t="shared" si="1" ref="I133:I196">+G133-C133</f>
        <v>0</v>
      </c>
      <c r="J133" s="6"/>
    </row>
    <row r="134" spans="1:11" ht="15.75">
      <c r="A134" s="129" t="s">
        <v>334</v>
      </c>
      <c r="B134" s="130" t="s">
        <v>483</v>
      </c>
      <c r="C134" s="130">
        <v>5000</v>
      </c>
      <c r="D134" s="6">
        <v>5000</v>
      </c>
      <c r="E134" s="6"/>
      <c r="F134" s="6">
        <v>5000</v>
      </c>
      <c r="G134" s="6">
        <f>E134+F134</f>
        <v>5000</v>
      </c>
      <c r="H134" s="18">
        <f>((+G134-C134)/C134)</f>
        <v>0</v>
      </c>
      <c r="I134" s="6">
        <f t="shared" si="1"/>
        <v>0</v>
      </c>
      <c r="K134" s="6"/>
    </row>
    <row r="135" spans="1:11" ht="15.75">
      <c r="A135" s="129" t="s">
        <v>334</v>
      </c>
      <c r="B135" s="130" t="s">
        <v>484</v>
      </c>
      <c r="C135" s="130">
        <v>27500</v>
      </c>
      <c r="D135" s="6">
        <v>25287</v>
      </c>
      <c r="E135" s="6"/>
      <c r="F135" s="6">
        <v>27500</v>
      </c>
      <c r="G135" s="6">
        <f>E135+F135</f>
        <v>27500</v>
      </c>
      <c r="H135" s="18">
        <f>((+G135-C135)/C135)</f>
        <v>0</v>
      </c>
      <c r="I135" s="6">
        <f t="shared" si="1"/>
        <v>0</v>
      </c>
      <c r="J135" s="6"/>
      <c r="K135" s="6"/>
    </row>
    <row r="136" spans="1:11" ht="15.75">
      <c r="A136" s="129" t="s">
        <v>335</v>
      </c>
      <c r="B136" s="130" t="s">
        <v>485</v>
      </c>
      <c r="C136" s="130"/>
      <c r="D136" s="6"/>
      <c r="E136" s="6"/>
      <c r="F136" s="6"/>
      <c r="G136" s="6"/>
      <c r="H136" s="18"/>
      <c r="I136" s="6">
        <f t="shared" si="1"/>
        <v>0</v>
      </c>
      <c r="J136" s="6"/>
      <c r="K136" s="6"/>
    </row>
    <row r="137" spans="1:11" ht="15.75">
      <c r="A137" s="129" t="s">
        <v>486</v>
      </c>
      <c r="B137" s="130" t="s">
        <v>487</v>
      </c>
      <c r="C137" s="130">
        <v>1609</v>
      </c>
      <c r="D137" s="6">
        <v>1609</v>
      </c>
      <c r="E137" s="6"/>
      <c r="F137" s="6">
        <v>2500</v>
      </c>
      <c r="G137" s="6">
        <f>E137+F137</f>
        <v>2500</v>
      </c>
      <c r="H137" s="18">
        <f>((+G137-C137)/C137)</f>
        <v>0.5537600994406464</v>
      </c>
      <c r="I137" s="6">
        <f t="shared" si="1"/>
        <v>891</v>
      </c>
      <c r="J137" s="6"/>
      <c r="K137" s="6"/>
    </row>
    <row r="138" spans="1:11" ht="15.75">
      <c r="A138" s="129" t="s">
        <v>336</v>
      </c>
      <c r="B138" s="130" t="s">
        <v>488</v>
      </c>
      <c r="C138" s="130"/>
      <c r="D138" s="6"/>
      <c r="E138" s="6"/>
      <c r="F138" s="6"/>
      <c r="G138" s="6"/>
      <c r="H138" s="18"/>
      <c r="I138" s="6">
        <f t="shared" si="1"/>
        <v>0</v>
      </c>
      <c r="J138" s="6"/>
      <c r="K138" s="6"/>
    </row>
    <row r="139" spans="1:11" ht="15.75">
      <c r="A139" s="129" t="s">
        <v>489</v>
      </c>
      <c r="B139" s="130" t="s">
        <v>52</v>
      </c>
      <c r="C139" s="130">
        <v>15602</v>
      </c>
      <c r="D139" s="6">
        <v>15602</v>
      </c>
      <c r="E139" s="6">
        <v>16540</v>
      </c>
      <c r="F139" s="6"/>
      <c r="G139" s="6">
        <f>E139+F139</f>
        <v>16540</v>
      </c>
      <c r="H139" s="18">
        <f>((+G139-C139)/C139)</f>
        <v>0.06012049737213178</v>
      </c>
      <c r="I139" s="6">
        <f t="shared" si="1"/>
        <v>938</v>
      </c>
      <c r="J139" s="6"/>
      <c r="K139" s="6"/>
    </row>
    <row r="140" spans="1:11" ht="15.75">
      <c r="A140" s="129" t="s">
        <v>490</v>
      </c>
      <c r="B140" s="130" t="s">
        <v>167</v>
      </c>
      <c r="C140" s="130">
        <v>0</v>
      </c>
      <c r="D140" s="6"/>
      <c r="E140" s="6"/>
      <c r="F140" s="6"/>
      <c r="G140" s="6">
        <f>E140+F140</f>
        <v>0</v>
      </c>
      <c r="H140" s="18" t="e">
        <f>((+G140-C140)/C140)</f>
        <v>#DIV/0!</v>
      </c>
      <c r="I140" s="6">
        <f t="shared" si="1"/>
        <v>0</v>
      </c>
      <c r="J140" s="6"/>
      <c r="K140" s="6"/>
    </row>
    <row r="141" spans="1:11" ht="15.75">
      <c r="A141" s="129" t="s">
        <v>337</v>
      </c>
      <c r="B141" s="130" t="s">
        <v>491</v>
      </c>
      <c r="C141" s="130"/>
      <c r="D141" s="6"/>
      <c r="E141" s="6"/>
      <c r="F141" s="6"/>
      <c r="G141" s="6"/>
      <c r="H141" s="18"/>
      <c r="I141" s="6">
        <f t="shared" si="1"/>
        <v>0</v>
      </c>
      <c r="J141" s="6"/>
      <c r="K141" s="6"/>
    </row>
    <row r="142" spans="1:11" ht="15.75">
      <c r="A142" s="129" t="s">
        <v>338</v>
      </c>
      <c r="B142" s="130" t="s">
        <v>52</v>
      </c>
      <c r="C142" s="130">
        <v>41359</v>
      </c>
      <c r="D142" s="6">
        <v>41359</v>
      </c>
      <c r="E142" s="6">
        <v>51359</v>
      </c>
      <c r="F142" s="6"/>
      <c r="G142" s="6">
        <f>E142+F142</f>
        <v>51359</v>
      </c>
      <c r="H142" s="18">
        <f>((+G142-C142)/C142)</f>
        <v>0.241785342972509</v>
      </c>
      <c r="I142" s="6">
        <f t="shared" si="1"/>
        <v>10000</v>
      </c>
      <c r="J142" s="6"/>
      <c r="K142" s="6"/>
    </row>
    <row r="143" spans="1:11" ht="15.75">
      <c r="A143" s="129" t="s">
        <v>339</v>
      </c>
      <c r="B143" s="130" t="s">
        <v>167</v>
      </c>
      <c r="C143" s="130">
        <v>0</v>
      </c>
      <c r="D143" s="6"/>
      <c r="E143" s="6"/>
      <c r="F143" s="6"/>
      <c r="G143" s="6">
        <f>E143+F143</f>
        <v>0</v>
      </c>
      <c r="H143" s="18" t="e">
        <f>((+G143-C143)/C143)</f>
        <v>#DIV/0!</v>
      </c>
      <c r="I143" s="6">
        <f t="shared" si="1"/>
        <v>0</v>
      </c>
      <c r="J143" s="6"/>
      <c r="K143" s="6"/>
    </row>
    <row r="144" spans="1:11" ht="15.75">
      <c r="A144" s="129" t="s">
        <v>340</v>
      </c>
      <c r="B144" s="130" t="s">
        <v>492</v>
      </c>
      <c r="C144" s="130"/>
      <c r="D144" s="6"/>
      <c r="E144" s="6"/>
      <c r="F144" s="6"/>
      <c r="G144" s="6"/>
      <c r="H144" s="18"/>
      <c r="I144" s="6">
        <f t="shared" si="1"/>
        <v>0</v>
      </c>
      <c r="J144" s="6"/>
      <c r="K144" s="6"/>
    </row>
    <row r="145" spans="1:11" ht="15.75">
      <c r="A145" s="129" t="s">
        <v>341</v>
      </c>
      <c r="B145" s="130" t="s">
        <v>52</v>
      </c>
      <c r="C145" s="130">
        <v>28600</v>
      </c>
      <c r="D145" s="6">
        <v>28600</v>
      </c>
      <c r="E145" s="6">
        <v>29421</v>
      </c>
      <c r="F145" s="6"/>
      <c r="G145" s="6">
        <f>E145+F145</f>
        <v>29421</v>
      </c>
      <c r="H145" s="18"/>
      <c r="I145" s="6">
        <f t="shared" si="1"/>
        <v>821</v>
      </c>
      <c r="J145" s="6"/>
      <c r="K145" s="6"/>
    </row>
    <row r="146" spans="1:11" ht="15.75">
      <c r="A146" s="129" t="s">
        <v>342</v>
      </c>
      <c r="B146" s="130" t="s">
        <v>167</v>
      </c>
      <c r="C146" s="130">
        <v>3000</v>
      </c>
      <c r="D146" s="6">
        <v>1576</v>
      </c>
      <c r="E146" s="6"/>
      <c r="F146" s="6">
        <v>3000</v>
      </c>
      <c r="G146" s="6">
        <f>E146+F146</f>
        <v>3000</v>
      </c>
      <c r="H146" s="18">
        <f>((+G146-C146)/C146)</f>
        <v>0</v>
      </c>
      <c r="I146" s="6">
        <f t="shared" si="1"/>
        <v>0</v>
      </c>
      <c r="J146" s="6"/>
      <c r="K146" s="6"/>
    </row>
    <row r="147" spans="1:11" ht="15.75">
      <c r="A147" s="129" t="s">
        <v>343</v>
      </c>
      <c r="B147" s="130" t="s">
        <v>493</v>
      </c>
      <c r="C147" s="130"/>
      <c r="D147" s="6"/>
      <c r="E147" s="6"/>
      <c r="F147" s="6"/>
      <c r="G147" s="6"/>
      <c r="H147" s="18"/>
      <c r="I147" s="6">
        <f t="shared" si="1"/>
        <v>0</v>
      </c>
      <c r="J147" s="6"/>
      <c r="K147" s="6"/>
    </row>
    <row r="148" spans="1:11" ht="15.75">
      <c r="A148" s="129" t="s">
        <v>494</v>
      </c>
      <c r="B148" s="130" t="s">
        <v>50</v>
      </c>
      <c r="C148" s="130">
        <v>0</v>
      </c>
      <c r="D148" s="6"/>
      <c r="E148" s="6"/>
      <c r="F148" s="6"/>
      <c r="G148" s="6">
        <f>E148+F148</f>
        <v>0</v>
      </c>
      <c r="H148" s="18" t="e">
        <f>((+G148-C148)/C148)</f>
        <v>#DIV/0!</v>
      </c>
      <c r="I148" s="6">
        <f t="shared" si="1"/>
        <v>0</v>
      </c>
      <c r="J148" s="6"/>
      <c r="K148" s="6"/>
    </row>
    <row r="149" spans="1:11" ht="15.75">
      <c r="A149" s="129" t="s">
        <v>344</v>
      </c>
      <c r="B149" s="130" t="s">
        <v>51</v>
      </c>
      <c r="C149" s="130">
        <v>23276</v>
      </c>
      <c r="D149" s="6">
        <v>23276</v>
      </c>
      <c r="E149" s="6"/>
      <c r="F149" s="6">
        <v>24500</v>
      </c>
      <c r="G149" s="6">
        <f>E149+F149</f>
        <v>24500</v>
      </c>
      <c r="H149" s="18">
        <f>((+G149-C149)/C149)</f>
        <v>0.05258635504382196</v>
      </c>
      <c r="I149" s="6">
        <f t="shared" si="1"/>
        <v>1224</v>
      </c>
      <c r="J149" s="6"/>
      <c r="K149" s="6"/>
    </row>
    <row r="150" spans="1:11" ht="15.75">
      <c r="A150" s="129" t="s">
        <v>345</v>
      </c>
      <c r="B150" s="130" t="s">
        <v>495</v>
      </c>
      <c r="C150" s="130"/>
      <c r="D150" s="6"/>
      <c r="E150" s="6"/>
      <c r="F150" s="6"/>
      <c r="G150" s="6"/>
      <c r="H150" s="18"/>
      <c r="I150" s="6">
        <f t="shared" si="1"/>
        <v>0</v>
      </c>
      <c r="J150" s="6"/>
      <c r="K150" s="6"/>
    </row>
    <row r="151" spans="1:11" ht="15.75">
      <c r="A151" s="129" t="s">
        <v>346</v>
      </c>
      <c r="B151" s="130" t="s">
        <v>50</v>
      </c>
      <c r="C151" s="130">
        <v>26108</v>
      </c>
      <c r="D151" s="6">
        <v>26108</v>
      </c>
      <c r="E151" s="6">
        <v>26891</v>
      </c>
      <c r="F151" s="6"/>
      <c r="G151" s="6">
        <f>E151+F151</f>
        <v>26891</v>
      </c>
      <c r="H151" s="18">
        <f>((+G151-C151)/C151)</f>
        <v>0.029990807415351615</v>
      </c>
      <c r="I151" s="6">
        <f t="shared" si="1"/>
        <v>783</v>
      </c>
      <c r="J151" s="6"/>
      <c r="K151" s="6"/>
    </row>
    <row r="152" spans="1:11" ht="15.75">
      <c r="A152" s="129" t="s">
        <v>347</v>
      </c>
      <c r="B152" s="130" t="s">
        <v>51</v>
      </c>
      <c r="C152" s="130">
        <v>2500</v>
      </c>
      <c r="D152" s="6">
        <v>2373</v>
      </c>
      <c r="E152" s="6"/>
      <c r="F152" s="6">
        <v>2500</v>
      </c>
      <c r="G152" s="6">
        <f>E152+F152</f>
        <v>2500</v>
      </c>
      <c r="H152" s="18">
        <f>((+G152-C152)/C152)</f>
        <v>0</v>
      </c>
      <c r="I152" s="6">
        <f t="shared" si="1"/>
        <v>0</v>
      </c>
      <c r="J152" s="6"/>
      <c r="K152" s="6"/>
    </row>
    <row r="153" spans="1:11" ht="15.75">
      <c r="A153" s="129" t="s">
        <v>348</v>
      </c>
      <c r="B153" s="130" t="s">
        <v>496</v>
      </c>
      <c r="C153" s="130"/>
      <c r="D153" s="6"/>
      <c r="E153" s="6"/>
      <c r="F153" s="6"/>
      <c r="G153" s="6"/>
      <c r="H153" s="18"/>
      <c r="I153" s="6">
        <f t="shared" si="1"/>
        <v>0</v>
      </c>
      <c r="J153" s="6"/>
      <c r="K153" s="6"/>
    </row>
    <row r="154" spans="1:11" ht="15.75">
      <c r="A154" s="129" t="s">
        <v>349</v>
      </c>
      <c r="B154" s="130" t="s">
        <v>50</v>
      </c>
      <c r="C154" s="130">
        <v>30412</v>
      </c>
      <c r="D154" s="6">
        <v>30412</v>
      </c>
      <c r="E154" s="6">
        <v>31324</v>
      </c>
      <c r="F154" s="6"/>
      <c r="G154" s="6">
        <f>E154+F154</f>
        <v>31324</v>
      </c>
      <c r="H154" s="18">
        <f>((+G154-C154)/C154)</f>
        <v>0.029988162567407602</v>
      </c>
      <c r="I154" s="6">
        <f t="shared" si="1"/>
        <v>912</v>
      </c>
      <c r="J154" s="6"/>
      <c r="K154" s="6"/>
    </row>
    <row r="155" spans="1:11" ht="15.75">
      <c r="A155" s="129" t="s">
        <v>350</v>
      </c>
      <c r="B155" s="130" t="s">
        <v>180</v>
      </c>
      <c r="C155" s="130"/>
      <c r="D155" s="6"/>
      <c r="E155" s="6"/>
      <c r="F155" s="6"/>
      <c r="G155" s="6"/>
      <c r="H155" s="18"/>
      <c r="I155" s="6">
        <f t="shared" si="1"/>
        <v>0</v>
      </c>
      <c r="J155" s="6"/>
      <c r="K155" s="6"/>
    </row>
    <row r="156" spans="1:11" ht="15.75">
      <c r="A156" s="129" t="s">
        <v>350</v>
      </c>
      <c r="B156" s="130" t="s">
        <v>497</v>
      </c>
      <c r="C156" s="130">
        <v>0</v>
      </c>
      <c r="D156" s="6"/>
      <c r="E156" s="6"/>
      <c r="F156" s="6"/>
      <c r="G156" s="6">
        <f>E156+F156</f>
        <v>0</v>
      </c>
      <c r="H156" s="18" t="e">
        <f>((+G156-C156)/C156)</f>
        <v>#DIV/0!</v>
      </c>
      <c r="I156" s="6">
        <f t="shared" si="1"/>
        <v>0</v>
      </c>
      <c r="J156" s="6"/>
      <c r="K156" s="6"/>
    </row>
    <row r="157" spans="1:11" ht="15.75">
      <c r="A157" s="129" t="s">
        <v>350</v>
      </c>
      <c r="B157" s="130" t="s">
        <v>498</v>
      </c>
      <c r="C157" s="130">
        <v>10000</v>
      </c>
      <c r="D157" s="6">
        <v>6881</v>
      </c>
      <c r="E157" s="6"/>
      <c r="F157" s="6">
        <v>10000</v>
      </c>
      <c r="G157" s="6">
        <f>E157+F157</f>
        <v>10000</v>
      </c>
      <c r="H157" s="18">
        <f>((+G157-C157)/C157)</f>
        <v>0</v>
      </c>
      <c r="I157" s="6">
        <f t="shared" si="1"/>
        <v>0</v>
      </c>
      <c r="J157" s="6"/>
      <c r="K157" s="6"/>
    </row>
    <row r="158" spans="1:11" ht="15.75">
      <c r="A158" s="129" t="s">
        <v>351</v>
      </c>
      <c r="B158" s="130" t="s">
        <v>499</v>
      </c>
      <c r="C158" s="130"/>
      <c r="D158" s="6"/>
      <c r="E158" s="6"/>
      <c r="F158" s="6"/>
      <c r="G158" s="6"/>
      <c r="H158" s="18"/>
      <c r="I158" s="6">
        <f t="shared" si="1"/>
        <v>0</v>
      </c>
      <c r="J158" s="6"/>
      <c r="K158" s="6"/>
    </row>
    <row r="159" spans="1:11" ht="15.75">
      <c r="A159" s="129" t="s">
        <v>352</v>
      </c>
      <c r="B159" s="130" t="s">
        <v>50</v>
      </c>
      <c r="C159" s="130">
        <v>0</v>
      </c>
      <c r="D159" s="6"/>
      <c r="E159" s="6"/>
      <c r="F159" s="6"/>
      <c r="G159" s="6">
        <f>E159+F159</f>
        <v>0</v>
      </c>
      <c r="H159" s="18" t="e">
        <f>((+G159-C159)/C159)</f>
        <v>#DIV/0!</v>
      </c>
      <c r="I159" s="6">
        <f t="shared" si="1"/>
        <v>0</v>
      </c>
      <c r="J159" s="6"/>
      <c r="K159" s="6"/>
    </row>
    <row r="160" spans="1:11" ht="15.75">
      <c r="A160" s="129" t="s">
        <v>353</v>
      </c>
      <c r="B160" s="130" t="s">
        <v>51</v>
      </c>
      <c r="C160" s="130">
        <v>40000</v>
      </c>
      <c r="D160" s="6">
        <v>34763</v>
      </c>
      <c r="E160" s="6"/>
      <c r="F160" s="6">
        <f>60000-7300-2000</f>
        <v>50700</v>
      </c>
      <c r="G160" s="6">
        <f>E160+F160</f>
        <v>50700</v>
      </c>
      <c r="H160" s="18">
        <f>((+G160-C160)/C160)</f>
        <v>0.2675</v>
      </c>
      <c r="I160" s="6">
        <f t="shared" si="1"/>
        <v>10700</v>
      </c>
      <c r="J160" s="6"/>
      <c r="K160" s="6"/>
    </row>
    <row r="161" spans="1:11" ht="15.75">
      <c r="A161" s="129" t="s">
        <v>354</v>
      </c>
      <c r="B161" s="130" t="s">
        <v>181</v>
      </c>
      <c r="C161" s="130"/>
      <c r="D161" s="6"/>
      <c r="E161" s="6"/>
      <c r="F161" s="6"/>
      <c r="G161" s="6"/>
      <c r="H161" s="18"/>
      <c r="I161" s="6">
        <f t="shared" si="1"/>
        <v>0</v>
      </c>
      <c r="J161" s="6"/>
      <c r="K161" s="6"/>
    </row>
    <row r="162" spans="1:11" ht="15.75">
      <c r="A162" s="129" t="s">
        <v>355</v>
      </c>
      <c r="B162" s="130" t="s">
        <v>50</v>
      </c>
      <c r="C162" s="130">
        <v>0</v>
      </c>
      <c r="D162" s="6"/>
      <c r="E162" s="6"/>
      <c r="F162" s="6"/>
      <c r="G162" s="6">
        <f>E162+F162</f>
        <v>0</v>
      </c>
      <c r="H162" s="18" t="e">
        <f>((+G162-C162)/C162)</f>
        <v>#DIV/0!</v>
      </c>
      <c r="I162" s="6">
        <f t="shared" si="1"/>
        <v>0</v>
      </c>
      <c r="J162" s="6"/>
      <c r="K162" s="6"/>
    </row>
    <row r="163" spans="1:11" ht="15.75">
      <c r="A163" s="129" t="s">
        <v>356</v>
      </c>
      <c r="B163" s="130" t="s">
        <v>51</v>
      </c>
      <c r="C163" s="130">
        <v>81030</v>
      </c>
      <c r="D163" s="6">
        <v>79720</v>
      </c>
      <c r="E163" s="6"/>
      <c r="F163" s="6">
        <f>54000-2000</f>
        <v>52000</v>
      </c>
      <c r="G163" s="6">
        <f>E163+F163</f>
        <v>52000</v>
      </c>
      <c r="H163" s="18">
        <f>((+G163-C163)/C163)</f>
        <v>-0.3582623719610021</v>
      </c>
      <c r="I163" s="6">
        <f t="shared" si="1"/>
        <v>-29030</v>
      </c>
      <c r="J163" s="6"/>
      <c r="K163" s="6"/>
    </row>
    <row r="164" spans="1:11" ht="15.75">
      <c r="A164" s="129" t="s">
        <v>357</v>
      </c>
      <c r="B164" s="130" t="s">
        <v>500</v>
      </c>
      <c r="C164" s="130"/>
      <c r="D164" s="6"/>
      <c r="E164" s="6"/>
      <c r="F164" s="6"/>
      <c r="G164" s="6"/>
      <c r="H164" s="18"/>
      <c r="I164" s="6">
        <f t="shared" si="1"/>
        <v>0</v>
      </c>
      <c r="J164" s="6"/>
      <c r="K164" s="6"/>
    </row>
    <row r="165" spans="1:11" ht="15.75">
      <c r="A165" s="129" t="s">
        <v>358</v>
      </c>
      <c r="B165" s="130" t="s">
        <v>167</v>
      </c>
      <c r="C165" s="130">
        <v>0</v>
      </c>
      <c r="D165" s="6"/>
      <c r="E165" s="6"/>
      <c r="F165" s="6"/>
      <c r="G165" s="6">
        <f>E165+F165</f>
        <v>0</v>
      </c>
      <c r="H165" s="18" t="e">
        <f>((+G165-C165)/C165)</f>
        <v>#DIV/0!</v>
      </c>
      <c r="I165" s="6">
        <f t="shared" si="1"/>
        <v>0</v>
      </c>
      <c r="J165" s="6"/>
      <c r="K165" s="6"/>
    </row>
    <row r="166" spans="1:11" ht="15.75">
      <c r="A166" s="129" t="s">
        <v>359</v>
      </c>
      <c r="B166" s="130" t="s">
        <v>501</v>
      </c>
      <c r="C166" s="130"/>
      <c r="D166" s="6"/>
      <c r="E166" s="6"/>
      <c r="F166" s="6"/>
      <c r="G166" s="6"/>
      <c r="H166" s="18"/>
      <c r="I166" s="6">
        <f t="shared" si="1"/>
        <v>0</v>
      </c>
      <c r="J166" s="6"/>
      <c r="K166" s="6"/>
    </row>
    <row r="167" spans="1:11" ht="15.75">
      <c r="A167" s="129" t="s">
        <v>502</v>
      </c>
      <c r="B167" s="130" t="s">
        <v>50</v>
      </c>
      <c r="C167" s="130">
        <v>0</v>
      </c>
      <c r="D167" s="6"/>
      <c r="E167" s="6"/>
      <c r="F167" s="6"/>
      <c r="G167" s="6">
        <f>E167+F167</f>
        <v>0</v>
      </c>
      <c r="H167" s="18" t="e">
        <f>((+G167-C167)/C167)</f>
        <v>#DIV/0!</v>
      </c>
      <c r="I167" s="6">
        <f t="shared" si="1"/>
        <v>0</v>
      </c>
      <c r="J167" s="6"/>
      <c r="K167" s="6"/>
    </row>
    <row r="168" spans="1:11" ht="15.75">
      <c r="A168" s="129" t="s">
        <v>360</v>
      </c>
      <c r="B168" s="130" t="s">
        <v>51</v>
      </c>
      <c r="C168" s="130">
        <v>0</v>
      </c>
      <c r="D168" s="6">
        <v>0</v>
      </c>
      <c r="E168" s="6"/>
      <c r="F168" s="6">
        <v>500</v>
      </c>
      <c r="G168" s="6">
        <f>E168+F168</f>
        <v>500</v>
      </c>
      <c r="H168" s="18" t="e">
        <f>((+G168-C168)/C168)</f>
        <v>#DIV/0!</v>
      </c>
      <c r="I168" s="6">
        <f t="shared" si="1"/>
        <v>500</v>
      </c>
      <c r="J168" s="6"/>
      <c r="K168" s="6"/>
    </row>
    <row r="169" spans="2:11" ht="15">
      <c r="B169" s="6"/>
      <c r="C169" s="6"/>
      <c r="D169" s="6"/>
      <c r="E169" s="6"/>
      <c r="F169" s="6"/>
      <c r="G169" s="6"/>
      <c r="H169" s="18"/>
      <c r="I169" s="6">
        <f t="shared" si="1"/>
        <v>0</v>
      </c>
      <c r="J169" s="6"/>
      <c r="K169" s="6"/>
    </row>
    <row r="170" spans="2:11" ht="15.75">
      <c r="B170" s="6"/>
      <c r="C170" s="4" t="s">
        <v>41</v>
      </c>
      <c r="D170" s="6"/>
      <c r="E170" s="214" t="s">
        <v>692</v>
      </c>
      <c r="F170" s="214"/>
      <c r="G170" s="214"/>
      <c r="H170" s="18"/>
      <c r="I170" s="6">
        <f t="shared" si="1"/>
        <v>0</v>
      </c>
      <c r="J170" s="6"/>
      <c r="K170" s="6"/>
    </row>
    <row r="171" spans="2:11" ht="15.75">
      <c r="B171" s="6"/>
      <c r="C171" s="4" t="s">
        <v>42</v>
      </c>
      <c r="D171" s="4" t="s">
        <v>43</v>
      </c>
      <c r="E171" s="8" t="s">
        <v>44</v>
      </c>
      <c r="F171" s="8" t="s">
        <v>45</v>
      </c>
      <c r="G171" s="6"/>
      <c r="H171" s="7" t="s">
        <v>9</v>
      </c>
      <c r="I171" s="6">
        <f t="shared" si="1"/>
        <v>0</v>
      </c>
      <c r="J171" s="6"/>
      <c r="K171" s="6"/>
    </row>
    <row r="172" spans="2:11" ht="15.75">
      <c r="B172" s="6"/>
      <c r="C172" s="35">
        <v>2009</v>
      </c>
      <c r="D172" s="35">
        <v>2009</v>
      </c>
      <c r="E172" s="10" t="s">
        <v>47</v>
      </c>
      <c r="F172" s="10" t="s">
        <v>48</v>
      </c>
      <c r="G172" s="10" t="s">
        <v>41</v>
      </c>
      <c r="H172" s="7" t="s">
        <v>13</v>
      </c>
      <c r="I172" s="6">
        <f t="shared" si="1"/>
        <v>-2009</v>
      </c>
      <c r="J172" s="6"/>
      <c r="K172" s="6"/>
    </row>
    <row r="173" spans="2:11" ht="15.75">
      <c r="B173" s="1" t="s">
        <v>418</v>
      </c>
      <c r="C173" s="6"/>
      <c r="D173" s="6"/>
      <c r="E173" s="6"/>
      <c r="F173" s="6"/>
      <c r="G173" s="6"/>
      <c r="H173" s="18"/>
      <c r="I173" s="6">
        <f t="shared" si="1"/>
        <v>0</v>
      </c>
      <c r="J173" s="6"/>
      <c r="K173" s="6"/>
    </row>
    <row r="174" spans="1:11" ht="15.75">
      <c r="A174" s="129" t="s">
        <v>361</v>
      </c>
      <c r="B174" s="130" t="s">
        <v>503</v>
      </c>
      <c r="C174" s="130"/>
      <c r="D174" s="6"/>
      <c r="E174" s="6"/>
      <c r="F174" s="6"/>
      <c r="G174" s="6"/>
      <c r="H174" s="18"/>
      <c r="I174" s="6">
        <f t="shared" si="1"/>
        <v>0</v>
      </c>
      <c r="J174" s="6"/>
      <c r="K174" s="6"/>
    </row>
    <row r="175" spans="1:11" ht="15.75">
      <c r="A175" s="129" t="s">
        <v>362</v>
      </c>
      <c r="B175" s="130" t="s">
        <v>50</v>
      </c>
      <c r="C175" s="130">
        <v>19096</v>
      </c>
      <c r="D175" s="6">
        <v>18300</v>
      </c>
      <c r="E175" s="6">
        <v>19669</v>
      </c>
      <c r="F175" s="6"/>
      <c r="G175" s="6">
        <f>E175+F175</f>
        <v>19669</v>
      </c>
      <c r="H175" s="18">
        <f>((+G175-C175)/C175)</f>
        <v>0.030006284038542105</v>
      </c>
      <c r="I175" s="6">
        <f t="shared" si="1"/>
        <v>573</v>
      </c>
      <c r="J175" s="6"/>
      <c r="K175" s="6"/>
    </row>
    <row r="176" spans="1:11" ht="15.75">
      <c r="A176" s="129" t="s">
        <v>363</v>
      </c>
      <c r="B176" s="130" t="s">
        <v>180</v>
      </c>
      <c r="D176" s="6"/>
      <c r="E176" s="6"/>
      <c r="F176" s="6"/>
      <c r="G176" s="6"/>
      <c r="H176" s="18"/>
      <c r="I176" s="6">
        <f t="shared" si="1"/>
        <v>0</v>
      </c>
      <c r="J176" s="6"/>
      <c r="K176" s="6"/>
    </row>
    <row r="177" spans="1:11" ht="15.75">
      <c r="A177" s="129" t="s">
        <v>363</v>
      </c>
      <c r="B177" s="130" t="s">
        <v>504</v>
      </c>
      <c r="C177" s="130">
        <v>0</v>
      </c>
      <c r="D177" s="6"/>
      <c r="E177" s="6"/>
      <c r="F177" s="6"/>
      <c r="G177" s="6">
        <f>E177+F177</f>
        <v>0</v>
      </c>
      <c r="H177" s="18" t="e">
        <f>((+G177-C177)/C177)</f>
        <v>#DIV/0!</v>
      </c>
      <c r="I177" s="6">
        <f t="shared" si="1"/>
        <v>0</v>
      </c>
      <c r="J177" s="6"/>
      <c r="K177" s="6"/>
    </row>
    <row r="178" spans="1:11" ht="15.75">
      <c r="A178" s="129" t="s">
        <v>363</v>
      </c>
      <c r="B178" s="130" t="s">
        <v>498</v>
      </c>
      <c r="C178" s="130">
        <v>30000</v>
      </c>
      <c r="D178" s="6">
        <v>23897</v>
      </c>
      <c r="E178" s="6"/>
      <c r="F178" s="6">
        <v>30000</v>
      </c>
      <c r="G178" s="6">
        <f>E178+F178</f>
        <v>30000</v>
      </c>
      <c r="H178" s="18">
        <f>((+G178-C178)/C178)</f>
        <v>0</v>
      </c>
      <c r="I178" s="6">
        <f t="shared" si="1"/>
        <v>0</v>
      </c>
      <c r="J178" s="6"/>
      <c r="K178" s="6"/>
    </row>
    <row r="179" spans="1:11" ht="15.75">
      <c r="A179" s="129" t="s">
        <v>364</v>
      </c>
      <c r="B179" s="130" t="s">
        <v>188</v>
      </c>
      <c r="C179" s="130"/>
      <c r="D179" s="6"/>
      <c r="E179" s="6"/>
      <c r="F179" s="6"/>
      <c r="G179" s="6"/>
      <c r="H179" s="18"/>
      <c r="I179" s="6">
        <f t="shared" si="1"/>
        <v>0</v>
      </c>
      <c r="J179" s="6"/>
      <c r="K179" s="6"/>
    </row>
    <row r="180" spans="1:11" ht="15.75">
      <c r="A180" s="129" t="s">
        <v>365</v>
      </c>
      <c r="B180" s="130" t="s">
        <v>50</v>
      </c>
      <c r="C180" s="130">
        <v>22382</v>
      </c>
      <c r="D180" s="41">
        <v>22382</v>
      </c>
      <c r="E180" s="6">
        <v>23053</v>
      </c>
      <c r="F180" s="6"/>
      <c r="G180" s="6">
        <f>E180+F180</f>
        <v>23053</v>
      </c>
      <c r="H180" s="18">
        <f>((+G180-C180)/C180)</f>
        <v>0.02997944777052989</v>
      </c>
      <c r="I180" s="6">
        <f t="shared" si="1"/>
        <v>671</v>
      </c>
      <c r="J180" s="6"/>
      <c r="K180" s="6"/>
    </row>
    <row r="181" spans="1:11" ht="15.75">
      <c r="A181" s="129" t="s">
        <v>366</v>
      </c>
      <c r="B181" s="130" t="s">
        <v>51</v>
      </c>
      <c r="C181" s="130">
        <v>1500</v>
      </c>
      <c r="D181" s="41">
        <v>931</v>
      </c>
      <c r="E181" s="6"/>
      <c r="F181" s="6">
        <v>1500</v>
      </c>
      <c r="G181" s="6">
        <f>E181+F181</f>
        <v>1500</v>
      </c>
      <c r="H181" s="18">
        <f>((+G181-C181)/C181)</f>
        <v>0</v>
      </c>
      <c r="I181" s="6">
        <f t="shared" si="1"/>
        <v>0</v>
      </c>
      <c r="J181" s="6"/>
      <c r="K181" s="6"/>
    </row>
    <row r="182" spans="1:11" ht="15">
      <c r="A182" s="128"/>
      <c r="B182" s="130"/>
      <c r="C182" s="131"/>
      <c r="D182" s="41"/>
      <c r="E182" s="6"/>
      <c r="F182" s="6"/>
      <c r="G182" s="6"/>
      <c r="H182" s="18"/>
      <c r="I182" s="6">
        <f t="shared" si="1"/>
        <v>0</v>
      </c>
      <c r="J182" s="6"/>
      <c r="K182" s="6"/>
    </row>
    <row r="183" spans="1:11" ht="15.75">
      <c r="A183" s="129"/>
      <c r="B183" s="132" t="s">
        <v>419</v>
      </c>
      <c r="C183" s="133"/>
      <c r="D183" s="35"/>
      <c r="E183" s="10"/>
      <c r="F183" s="10"/>
      <c r="G183" s="9"/>
      <c r="H183" s="7"/>
      <c r="I183" s="6">
        <f t="shared" si="1"/>
        <v>0</v>
      </c>
      <c r="J183" s="6"/>
      <c r="K183" s="6"/>
    </row>
    <row r="184" spans="1:11" ht="15.75">
      <c r="A184" s="129" t="s">
        <v>505</v>
      </c>
      <c r="B184" s="130" t="s">
        <v>506</v>
      </c>
      <c r="C184" s="130"/>
      <c r="D184" s="35"/>
      <c r="E184" s="10"/>
      <c r="F184" s="10"/>
      <c r="G184" s="9"/>
      <c r="H184" s="7"/>
      <c r="I184" s="6">
        <f t="shared" si="1"/>
        <v>0</v>
      </c>
      <c r="J184" s="6"/>
      <c r="K184" s="6"/>
    </row>
    <row r="185" spans="1:11" ht="15.75">
      <c r="A185" s="129" t="s">
        <v>507</v>
      </c>
      <c r="B185" s="130" t="s">
        <v>50</v>
      </c>
      <c r="C185" s="130">
        <v>53080</v>
      </c>
      <c r="D185" s="203">
        <v>53079</v>
      </c>
      <c r="E185" s="6">
        <v>54671</v>
      </c>
      <c r="F185" s="9"/>
      <c r="G185" s="6">
        <f>E185+F185</f>
        <v>54671</v>
      </c>
      <c r="H185" s="18">
        <f>((+G185-C185)/C185)</f>
        <v>0.029973624717407686</v>
      </c>
      <c r="I185" s="6">
        <f t="shared" si="1"/>
        <v>1591</v>
      </c>
      <c r="J185" s="6"/>
      <c r="K185" s="6"/>
    </row>
    <row r="186" spans="1:11" ht="15.75">
      <c r="A186" s="129" t="s">
        <v>508</v>
      </c>
      <c r="B186" s="130" t="s">
        <v>51</v>
      </c>
      <c r="C186" s="130"/>
      <c r="D186" s="6"/>
      <c r="E186" s="6"/>
      <c r="F186" s="6">
        <v>1000</v>
      </c>
      <c r="G186" s="6">
        <f>E186+F186</f>
        <v>1000</v>
      </c>
      <c r="H186" s="18" t="e">
        <f>((+G186-C186)/C186)</f>
        <v>#DIV/0!</v>
      </c>
      <c r="I186" s="6">
        <f t="shared" si="1"/>
        <v>1000</v>
      </c>
      <c r="J186" s="6"/>
      <c r="K186" s="6"/>
    </row>
    <row r="187" spans="1:11" ht="15">
      <c r="A187" s="128"/>
      <c r="D187" s="6"/>
      <c r="E187" s="6"/>
      <c r="F187" s="6"/>
      <c r="G187" s="6"/>
      <c r="H187" s="18"/>
      <c r="I187" s="6">
        <f t="shared" si="1"/>
        <v>0</v>
      </c>
      <c r="J187" s="6"/>
      <c r="K187" s="6"/>
    </row>
    <row r="188" spans="1:11" ht="15.75">
      <c r="A188" s="129"/>
      <c r="B188" s="132" t="s">
        <v>417</v>
      </c>
      <c r="C188" s="130"/>
      <c r="D188" s="6"/>
      <c r="E188" s="6"/>
      <c r="F188" s="6"/>
      <c r="G188" s="6"/>
      <c r="H188" s="18"/>
      <c r="I188" s="6">
        <f t="shared" si="1"/>
        <v>0</v>
      </c>
      <c r="J188" s="6"/>
      <c r="K188" s="6"/>
    </row>
    <row r="189" spans="1:11" ht="15.75">
      <c r="A189" s="129" t="s">
        <v>370</v>
      </c>
      <c r="B189" s="134" t="s">
        <v>509</v>
      </c>
      <c r="C189" s="130">
        <v>3200</v>
      </c>
      <c r="D189" s="6">
        <v>3200</v>
      </c>
      <c r="E189" s="6"/>
      <c r="F189" s="6">
        <v>3200</v>
      </c>
      <c r="G189" s="6">
        <f>E189+F189</f>
        <v>3200</v>
      </c>
      <c r="H189" s="18">
        <f>((+G189-C189)/C189)</f>
        <v>0</v>
      </c>
      <c r="I189" s="6">
        <f t="shared" si="1"/>
        <v>0</v>
      </c>
      <c r="J189" s="6"/>
      <c r="K189" s="6"/>
    </row>
    <row r="190" spans="1:11" ht="15.75">
      <c r="A190" s="31" t="s">
        <v>367</v>
      </c>
      <c r="B190" s="38" t="s">
        <v>162</v>
      </c>
      <c r="C190" s="130">
        <v>67930</v>
      </c>
      <c r="D190" s="6">
        <v>67930</v>
      </c>
      <c r="E190" s="6"/>
      <c r="F190" s="6">
        <v>75000</v>
      </c>
      <c r="G190" s="6">
        <f>E190+F190</f>
        <v>75000</v>
      </c>
      <c r="H190" s="18">
        <f>((+G190-C190)/C190)</f>
        <v>0.10407772707198587</v>
      </c>
      <c r="I190" s="6">
        <f t="shared" si="1"/>
        <v>7070</v>
      </c>
      <c r="J190" s="6"/>
      <c r="K190" s="6"/>
    </row>
    <row r="191" spans="1:11" ht="15.75">
      <c r="A191" s="31" t="s">
        <v>368</v>
      </c>
      <c r="B191" s="38" t="s">
        <v>161</v>
      </c>
      <c r="C191" s="130">
        <v>3000</v>
      </c>
      <c r="D191" s="6">
        <v>3000</v>
      </c>
      <c r="E191" s="6"/>
      <c r="F191" s="6">
        <v>3000</v>
      </c>
      <c r="G191" s="6">
        <f>E191+F191</f>
        <v>3000</v>
      </c>
      <c r="H191" s="18">
        <f>((+G191-C191)/C191)</f>
        <v>0</v>
      </c>
      <c r="I191" s="6">
        <f t="shared" si="1"/>
        <v>0</v>
      </c>
      <c r="J191" s="6"/>
      <c r="K191" s="6"/>
    </row>
    <row r="192" spans="1:11" ht="15.75">
      <c r="A192" s="31" t="s">
        <v>369</v>
      </c>
      <c r="B192" s="38" t="s">
        <v>160</v>
      </c>
      <c r="C192" s="130">
        <v>63961</v>
      </c>
      <c r="D192" s="6">
        <v>59793</v>
      </c>
      <c r="E192" s="6"/>
      <c r="F192" s="6">
        <v>60000</v>
      </c>
      <c r="G192" s="6">
        <f>E192+F192</f>
        <v>60000</v>
      </c>
      <c r="H192" s="18">
        <f>((+G192-C192)/C192)</f>
        <v>-0.06192836259595691</v>
      </c>
      <c r="I192" s="6">
        <f t="shared" si="1"/>
        <v>-3961</v>
      </c>
      <c r="J192" s="6"/>
      <c r="K192" s="6"/>
    </row>
    <row r="193" spans="2:11" ht="15">
      <c r="B193" s="6"/>
      <c r="C193" s="6"/>
      <c r="D193" s="6"/>
      <c r="E193" s="6"/>
      <c r="F193" s="6"/>
      <c r="G193" s="6"/>
      <c r="H193" s="18"/>
      <c r="I193" s="6">
        <f t="shared" si="1"/>
        <v>0</v>
      </c>
      <c r="J193" s="6"/>
      <c r="K193" s="6"/>
    </row>
    <row r="194" spans="1:11" ht="15.75">
      <c r="A194" s="129"/>
      <c r="B194" s="132" t="s">
        <v>510</v>
      </c>
      <c r="C194" s="130"/>
      <c r="D194" s="6"/>
      <c r="E194" s="6"/>
      <c r="F194" s="6"/>
      <c r="G194" s="6"/>
      <c r="H194" s="18"/>
      <c r="I194" s="6">
        <f t="shared" si="1"/>
        <v>0</v>
      </c>
      <c r="J194" s="6"/>
      <c r="K194" s="6"/>
    </row>
    <row r="195" spans="1:11" ht="15.75">
      <c r="A195" s="129" t="s">
        <v>371</v>
      </c>
      <c r="B195" s="134" t="s">
        <v>511</v>
      </c>
      <c r="C195" s="130"/>
      <c r="D195" s="6"/>
      <c r="E195" s="6"/>
      <c r="F195" s="6"/>
      <c r="G195" s="6"/>
      <c r="H195" s="18"/>
      <c r="I195" s="6">
        <f t="shared" si="1"/>
        <v>0</v>
      </c>
      <c r="J195" s="6"/>
      <c r="K195" s="6"/>
    </row>
    <row r="196" spans="1:11" ht="15.75">
      <c r="A196" s="129" t="s">
        <v>372</v>
      </c>
      <c r="B196" s="130" t="s">
        <v>50</v>
      </c>
      <c r="C196" s="130"/>
      <c r="D196" s="6"/>
      <c r="E196" s="6"/>
      <c r="F196" s="6"/>
      <c r="G196" s="6">
        <f>E196+F196</f>
        <v>0</v>
      </c>
      <c r="H196" s="18" t="e">
        <f>((+G196-C196)/C196)</f>
        <v>#DIV/0!</v>
      </c>
      <c r="I196" s="6">
        <f t="shared" si="1"/>
        <v>0</v>
      </c>
      <c r="J196" s="6"/>
      <c r="K196" s="6"/>
    </row>
    <row r="197" spans="1:11" ht="15.75">
      <c r="A197" s="129" t="s">
        <v>373</v>
      </c>
      <c r="B197" s="130" t="s">
        <v>51</v>
      </c>
      <c r="C197" s="130">
        <v>0</v>
      </c>
      <c r="D197" s="6"/>
      <c r="E197" s="6"/>
      <c r="F197" s="6"/>
      <c r="G197" s="6">
        <f>E197+F197</f>
        <v>0</v>
      </c>
      <c r="H197" s="18" t="e">
        <f>((+G197-C197)/C197)</f>
        <v>#DIV/0!</v>
      </c>
      <c r="I197" s="6">
        <f aca="true" t="shared" si="2" ref="I197:I260">+G197-C197</f>
        <v>0</v>
      </c>
      <c r="J197" s="6"/>
      <c r="K197" s="6"/>
    </row>
    <row r="198" spans="1:11" ht="15.75">
      <c r="A198" s="129" t="s">
        <v>512</v>
      </c>
      <c r="B198" s="134" t="s">
        <v>513</v>
      </c>
      <c r="C198" s="130"/>
      <c r="D198" s="6"/>
      <c r="E198" s="6"/>
      <c r="F198" s="6"/>
      <c r="G198" s="6"/>
      <c r="H198" s="18"/>
      <c r="I198" s="6">
        <f t="shared" si="2"/>
        <v>0</v>
      </c>
      <c r="J198" s="6"/>
      <c r="K198" s="6"/>
    </row>
    <row r="199" spans="1:11" ht="15.75">
      <c r="A199" s="129" t="s">
        <v>514</v>
      </c>
      <c r="B199" s="130" t="s">
        <v>50</v>
      </c>
      <c r="C199" s="130">
        <v>0</v>
      </c>
      <c r="D199" s="6"/>
      <c r="E199" s="6"/>
      <c r="F199" s="6"/>
      <c r="G199" s="6">
        <f>E199+F199</f>
        <v>0</v>
      </c>
      <c r="H199" s="18" t="e">
        <f>((+G199-C199)/C199)</f>
        <v>#DIV/0!</v>
      </c>
      <c r="I199" s="6">
        <f t="shared" si="2"/>
        <v>0</v>
      </c>
      <c r="J199" s="6"/>
      <c r="K199" s="6"/>
    </row>
    <row r="200" spans="1:11" ht="15.75">
      <c r="A200" s="129" t="s">
        <v>515</v>
      </c>
      <c r="B200" s="130" t="s">
        <v>51</v>
      </c>
      <c r="C200" s="130">
        <v>0</v>
      </c>
      <c r="D200" s="6"/>
      <c r="E200" s="6"/>
      <c r="F200" s="6"/>
      <c r="G200" s="6">
        <f>E200+F200</f>
        <v>0</v>
      </c>
      <c r="H200" s="18" t="e">
        <f>((+G200-C200)/C200)</f>
        <v>#DIV/0!</v>
      </c>
      <c r="I200" s="6">
        <f t="shared" si="2"/>
        <v>0</v>
      </c>
      <c r="J200" s="6"/>
      <c r="K200" s="6"/>
    </row>
    <row r="201" spans="1:11" ht="15.75">
      <c r="A201" s="129" t="s">
        <v>374</v>
      </c>
      <c r="B201" s="134" t="s">
        <v>516</v>
      </c>
      <c r="C201" s="130"/>
      <c r="D201" s="6"/>
      <c r="E201" s="6"/>
      <c r="F201" s="6"/>
      <c r="G201" s="6"/>
      <c r="H201" s="18"/>
      <c r="I201" s="6">
        <f t="shared" si="2"/>
        <v>0</v>
      </c>
      <c r="J201" s="6"/>
      <c r="K201" s="6"/>
    </row>
    <row r="202" spans="1:11" ht="15.75">
      <c r="A202" s="129" t="s">
        <v>375</v>
      </c>
      <c r="B202" s="130" t="s">
        <v>50</v>
      </c>
      <c r="C202" s="130">
        <v>3943</v>
      </c>
      <c r="D202" s="6">
        <v>3943</v>
      </c>
      <c r="E202" s="6">
        <v>4061</v>
      </c>
      <c r="F202" s="6"/>
      <c r="G202" s="6">
        <f>E202+F202</f>
        <v>4061</v>
      </c>
      <c r="H202" s="18">
        <f>((+G202-C202)/C202)</f>
        <v>0.029926451940147095</v>
      </c>
      <c r="I202" s="6">
        <f t="shared" si="2"/>
        <v>118</v>
      </c>
      <c r="J202" s="6"/>
      <c r="K202" s="6"/>
    </row>
    <row r="203" spans="1:11" ht="15.75">
      <c r="A203" s="129" t="s">
        <v>376</v>
      </c>
      <c r="B203" s="130" t="s">
        <v>51</v>
      </c>
      <c r="C203" s="130">
        <v>1181</v>
      </c>
      <c r="D203" s="6">
        <v>1181</v>
      </c>
      <c r="E203" s="6"/>
      <c r="F203" s="6">
        <v>2500</v>
      </c>
      <c r="G203" s="6">
        <f>E203+F203</f>
        <v>2500</v>
      </c>
      <c r="H203" s="18">
        <f>((+G203-C203)/C203)</f>
        <v>1.1168501270110076</v>
      </c>
      <c r="I203" s="6">
        <f t="shared" si="2"/>
        <v>1319</v>
      </c>
      <c r="J203" s="6"/>
      <c r="K203" s="6"/>
    </row>
    <row r="204" spans="1:11" ht="15.75">
      <c r="A204" s="129" t="s">
        <v>377</v>
      </c>
      <c r="B204" s="130" t="s">
        <v>517</v>
      </c>
      <c r="C204" s="130">
        <v>20000</v>
      </c>
      <c r="D204" s="6">
        <v>18790</v>
      </c>
      <c r="E204" s="6"/>
      <c r="F204" s="6">
        <v>25000</v>
      </c>
      <c r="G204" s="6">
        <f>E204+F204</f>
        <v>25000</v>
      </c>
      <c r="H204" s="137">
        <f>((+G204-C204)/C204)</f>
        <v>0.25</v>
      </c>
      <c r="I204" s="6">
        <f t="shared" si="2"/>
        <v>5000</v>
      </c>
      <c r="J204" s="6"/>
      <c r="K204" s="6"/>
    </row>
    <row r="205" spans="1:11" ht="15.75">
      <c r="A205" s="129" t="s">
        <v>378</v>
      </c>
      <c r="B205" s="130" t="s">
        <v>625</v>
      </c>
      <c r="C205" s="130">
        <v>20000</v>
      </c>
      <c r="D205" s="6">
        <v>20000</v>
      </c>
      <c r="E205" s="6"/>
      <c r="F205" s="6">
        <v>25000</v>
      </c>
      <c r="G205" s="6">
        <f>E205+F205</f>
        <v>25000</v>
      </c>
      <c r="H205" s="18">
        <f>((+G205-C205)/C205)</f>
        <v>0.25</v>
      </c>
      <c r="I205" s="6">
        <f t="shared" si="2"/>
        <v>5000</v>
      </c>
      <c r="J205" s="6"/>
      <c r="K205" s="6"/>
    </row>
    <row r="206" spans="1:11" ht="15.75">
      <c r="A206" s="129" t="s">
        <v>379</v>
      </c>
      <c r="B206" s="130" t="s">
        <v>518</v>
      </c>
      <c r="C206" s="130"/>
      <c r="D206" s="6"/>
      <c r="E206" s="6"/>
      <c r="F206" s="6"/>
      <c r="G206" s="6"/>
      <c r="H206" s="18"/>
      <c r="I206" s="6">
        <f t="shared" si="2"/>
        <v>0</v>
      </c>
      <c r="J206" s="6"/>
      <c r="K206" s="6"/>
    </row>
    <row r="207" spans="1:11" ht="15.75">
      <c r="A207" s="129" t="s">
        <v>519</v>
      </c>
      <c r="B207" s="130" t="s">
        <v>50</v>
      </c>
      <c r="C207" s="130">
        <v>0</v>
      </c>
      <c r="D207" s="6"/>
      <c r="E207" s="6"/>
      <c r="F207" s="6"/>
      <c r="G207" s="6">
        <f>E207+F207</f>
        <v>0</v>
      </c>
      <c r="H207" s="18" t="e">
        <f>((+G207-C207)/C207)</f>
        <v>#DIV/0!</v>
      </c>
      <c r="I207" s="6">
        <f t="shared" si="2"/>
        <v>0</v>
      </c>
      <c r="J207" s="6"/>
      <c r="K207" s="6"/>
    </row>
    <row r="208" spans="1:11" ht="15.75">
      <c r="A208" s="129" t="s">
        <v>380</v>
      </c>
      <c r="B208" s="130" t="s">
        <v>180</v>
      </c>
      <c r="C208" s="130"/>
      <c r="D208" s="6"/>
      <c r="E208" s="6"/>
      <c r="F208" s="6"/>
      <c r="G208" s="6"/>
      <c r="H208" s="18"/>
      <c r="I208" s="6">
        <f t="shared" si="2"/>
        <v>0</v>
      </c>
      <c r="J208" s="6"/>
      <c r="K208" s="6"/>
    </row>
    <row r="209" spans="1:11" ht="15.75">
      <c r="A209" s="129" t="s">
        <v>380</v>
      </c>
      <c r="B209" s="130" t="s">
        <v>520</v>
      </c>
      <c r="C209" s="130">
        <v>11000</v>
      </c>
      <c r="D209" s="6">
        <v>10565</v>
      </c>
      <c r="E209" s="6"/>
      <c r="F209" s="6">
        <v>13000</v>
      </c>
      <c r="G209" s="6">
        <f>E209+F209</f>
        <v>13000</v>
      </c>
      <c r="H209" s="18">
        <f>((+G209-C209)/C209)</f>
        <v>0.18181818181818182</v>
      </c>
      <c r="I209" s="6">
        <f t="shared" si="2"/>
        <v>2000</v>
      </c>
      <c r="J209" s="6"/>
      <c r="K209" s="6"/>
    </row>
    <row r="210" spans="1:11" ht="15.75">
      <c r="A210" s="129" t="s">
        <v>381</v>
      </c>
      <c r="B210" s="130" t="s">
        <v>521</v>
      </c>
      <c r="C210" s="130"/>
      <c r="D210" s="6"/>
      <c r="E210" s="6"/>
      <c r="F210" s="6"/>
      <c r="G210" s="6"/>
      <c r="H210" s="18"/>
      <c r="I210" s="6">
        <f t="shared" si="2"/>
        <v>0</v>
      </c>
      <c r="J210" s="6"/>
      <c r="K210" s="6"/>
    </row>
    <row r="211" spans="1:11" ht="15.75">
      <c r="A211" s="129" t="s">
        <v>382</v>
      </c>
      <c r="B211" s="130" t="s">
        <v>50</v>
      </c>
      <c r="C211" s="130">
        <v>0</v>
      </c>
      <c r="D211" s="6"/>
      <c r="E211" s="6"/>
      <c r="F211" s="6"/>
      <c r="G211" s="6">
        <f>E211+F211</f>
        <v>0</v>
      </c>
      <c r="H211" s="18" t="e">
        <f>((+G211-C211)/C211)</f>
        <v>#DIV/0!</v>
      </c>
      <c r="I211" s="6">
        <f t="shared" si="2"/>
        <v>0</v>
      </c>
      <c r="J211" s="6"/>
      <c r="K211" s="6"/>
    </row>
    <row r="212" spans="1:11" ht="15.75">
      <c r="A212" s="129" t="s">
        <v>383</v>
      </c>
      <c r="B212" s="130" t="s">
        <v>51</v>
      </c>
      <c r="C212" s="130">
        <v>0</v>
      </c>
      <c r="D212" s="6"/>
      <c r="E212" s="6"/>
      <c r="F212" s="6"/>
      <c r="G212" s="6">
        <f>E212+F212</f>
        <v>0</v>
      </c>
      <c r="H212" s="18" t="e">
        <f>((+G212-C212)/C212)</f>
        <v>#DIV/0!</v>
      </c>
      <c r="I212" s="6">
        <f t="shared" si="2"/>
        <v>0</v>
      </c>
      <c r="J212" s="6"/>
      <c r="K212" s="6"/>
    </row>
    <row r="213" spans="1:11" ht="15.75">
      <c r="A213" s="129"/>
      <c r="B213" s="130"/>
      <c r="C213" s="4" t="s">
        <v>41</v>
      </c>
      <c r="D213" s="6"/>
      <c r="E213" s="214" t="s">
        <v>692</v>
      </c>
      <c r="F213" s="214"/>
      <c r="G213" s="214"/>
      <c r="H213" s="18"/>
      <c r="I213" s="6">
        <f t="shared" si="2"/>
        <v>0</v>
      </c>
      <c r="J213" s="6"/>
      <c r="K213" s="6"/>
    </row>
    <row r="214" spans="2:11" ht="15.75">
      <c r="B214" s="6"/>
      <c r="C214" s="4" t="s">
        <v>42</v>
      </c>
      <c r="D214" s="4" t="s">
        <v>43</v>
      </c>
      <c r="E214" s="8" t="s">
        <v>44</v>
      </c>
      <c r="F214" s="8" t="s">
        <v>45</v>
      </c>
      <c r="G214" s="6"/>
      <c r="H214" s="7" t="s">
        <v>9</v>
      </c>
      <c r="I214" s="6">
        <f t="shared" si="2"/>
        <v>0</v>
      </c>
      <c r="J214" s="6"/>
      <c r="K214" s="6"/>
    </row>
    <row r="215" spans="2:11" ht="15.75">
      <c r="B215" s="6"/>
      <c r="C215" s="35">
        <v>2009</v>
      </c>
      <c r="D215" s="35">
        <v>2009</v>
      </c>
      <c r="E215" s="10" t="s">
        <v>47</v>
      </c>
      <c r="F215" s="10" t="s">
        <v>48</v>
      </c>
      <c r="G215" s="10" t="s">
        <v>41</v>
      </c>
      <c r="H215" s="7" t="s">
        <v>13</v>
      </c>
      <c r="I215" s="6">
        <f t="shared" si="2"/>
        <v>-2009</v>
      </c>
      <c r="J215" s="6"/>
      <c r="K215" s="6"/>
    </row>
    <row r="216" spans="2:11" ht="15.75">
      <c r="B216" s="1" t="s">
        <v>384</v>
      </c>
      <c r="C216" s="6"/>
      <c r="D216" s="6"/>
      <c r="E216" s="6"/>
      <c r="F216" s="6"/>
      <c r="G216" s="6"/>
      <c r="H216" s="18"/>
      <c r="I216" s="6">
        <f t="shared" si="2"/>
        <v>0</v>
      </c>
      <c r="J216" s="6"/>
      <c r="K216" s="6"/>
    </row>
    <row r="217" spans="1:11" ht="15.75">
      <c r="A217" s="31" t="s">
        <v>385</v>
      </c>
      <c r="B217" s="37" t="s">
        <v>163</v>
      </c>
      <c r="C217" s="6"/>
      <c r="D217" s="6"/>
      <c r="E217" s="6"/>
      <c r="F217" s="6"/>
      <c r="G217" s="6"/>
      <c r="H217" s="18"/>
      <c r="I217" s="6">
        <f t="shared" si="2"/>
        <v>0</v>
      </c>
      <c r="J217" s="6"/>
      <c r="K217" s="6"/>
    </row>
    <row r="218" spans="1:11" ht="15.75">
      <c r="A218" s="31" t="s">
        <v>386</v>
      </c>
      <c r="B218" s="6" t="s">
        <v>50</v>
      </c>
      <c r="C218" s="6">
        <v>155000</v>
      </c>
      <c r="D218" s="6">
        <v>155000</v>
      </c>
      <c r="E218" s="6">
        <v>171000</v>
      </c>
      <c r="F218" s="1"/>
      <c r="G218" s="6">
        <f>E218+F218</f>
        <v>171000</v>
      </c>
      <c r="H218" s="137">
        <f>((+G218-C218)/C218)</f>
        <v>0.1032258064516129</v>
      </c>
      <c r="I218" s="1">
        <f t="shared" si="2"/>
        <v>16000</v>
      </c>
      <c r="J218" s="6"/>
      <c r="K218" s="6"/>
    </row>
    <row r="219" spans="1:11" ht="15.75">
      <c r="A219" s="31" t="s">
        <v>387</v>
      </c>
      <c r="B219" s="6" t="s">
        <v>51</v>
      </c>
      <c r="C219" s="6">
        <v>170000</v>
      </c>
      <c r="D219" s="6">
        <v>134110</v>
      </c>
      <c r="E219" s="6"/>
      <c r="F219" s="6">
        <f>190000-6500</f>
        <v>183500</v>
      </c>
      <c r="G219" s="6">
        <f>E219+F219</f>
        <v>183500</v>
      </c>
      <c r="H219" s="18">
        <f>((+G219-C219)/C219)</f>
        <v>0.07941176470588235</v>
      </c>
      <c r="I219" s="1">
        <f t="shared" si="2"/>
        <v>13500</v>
      </c>
      <c r="J219" s="6"/>
      <c r="K219" s="6"/>
    </row>
    <row r="220" spans="1:11" ht="15.75">
      <c r="A220" s="31" t="s">
        <v>387</v>
      </c>
      <c r="B220" s="6" t="s">
        <v>662</v>
      </c>
      <c r="C220" s="6"/>
      <c r="D220" s="6"/>
      <c r="E220" s="6"/>
      <c r="F220" s="6"/>
      <c r="G220" s="6">
        <f>E220+F220</f>
        <v>0</v>
      </c>
      <c r="H220" s="18" t="e">
        <f>((+G220-C220)/C220)</f>
        <v>#DIV/0!</v>
      </c>
      <c r="I220" s="6">
        <f t="shared" si="2"/>
        <v>0</v>
      </c>
      <c r="J220" s="6"/>
      <c r="K220" s="6"/>
    </row>
    <row r="221" spans="1:11" ht="15.75">
      <c r="A221" s="31" t="s">
        <v>388</v>
      </c>
      <c r="B221" s="6" t="s">
        <v>182</v>
      </c>
      <c r="C221" s="6"/>
      <c r="D221" s="6"/>
      <c r="E221" s="6"/>
      <c r="F221" s="138"/>
      <c r="G221" s="6"/>
      <c r="H221" s="18"/>
      <c r="I221" s="6">
        <f t="shared" si="2"/>
        <v>0</v>
      </c>
      <c r="J221" s="6"/>
      <c r="K221" s="6"/>
    </row>
    <row r="222" spans="1:11" ht="15.75">
      <c r="A222" s="31" t="s">
        <v>389</v>
      </c>
      <c r="B222" s="6" t="s">
        <v>50</v>
      </c>
      <c r="C222" s="6">
        <v>8596</v>
      </c>
      <c r="D222" s="6">
        <v>8346</v>
      </c>
      <c r="E222" s="6">
        <v>8854</v>
      </c>
      <c r="F222" s="6"/>
      <c r="G222" s="6">
        <f>E222+F222</f>
        <v>8854</v>
      </c>
      <c r="H222" s="18">
        <f>((+G222-C222)/C222)</f>
        <v>0.03001395998138669</v>
      </c>
      <c r="I222" s="6">
        <f t="shared" si="2"/>
        <v>258</v>
      </c>
      <c r="J222" s="6"/>
      <c r="K222" s="6"/>
    </row>
    <row r="223" spans="1:11" ht="15.75">
      <c r="A223" s="31" t="s">
        <v>390</v>
      </c>
      <c r="B223" s="6" t="s">
        <v>51</v>
      </c>
      <c r="C223" s="6">
        <v>8500</v>
      </c>
      <c r="D223" s="6">
        <v>6406</v>
      </c>
      <c r="E223" s="6"/>
      <c r="F223" s="6">
        <v>8500</v>
      </c>
      <c r="G223" s="6">
        <f>E223+F223</f>
        <v>8500</v>
      </c>
      <c r="H223" s="18">
        <f>((+G223-C223)/C223)</f>
        <v>0</v>
      </c>
      <c r="I223" s="6">
        <f t="shared" si="2"/>
        <v>0</v>
      </c>
      <c r="J223" s="6"/>
      <c r="K223" s="6"/>
    </row>
    <row r="224" spans="1:11" ht="15.75">
      <c r="A224" s="31" t="s">
        <v>391</v>
      </c>
      <c r="B224" s="6" t="s">
        <v>164</v>
      </c>
      <c r="C224" s="6"/>
      <c r="D224" s="6"/>
      <c r="E224" s="6"/>
      <c r="F224" s="6"/>
      <c r="G224" s="6"/>
      <c r="H224" s="18"/>
      <c r="I224" s="6">
        <f t="shared" si="2"/>
        <v>0</v>
      </c>
      <c r="J224" s="6"/>
      <c r="K224" s="6"/>
    </row>
    <row r="225" spans="1:11" ht="15.75">
      <c r="A225" s="31" t="s">
        <v>392</v>
      </c>
      <c r="B225" s="6" t="s">
        <v>50</v>
      </c>
      <c r="C225" s="6">
        <v>0</v>
      </c>
      <c r="D225" s="6"/>
      <c r="E225" s="6"/>
      <c r="F225" s="6"/>
      <c r="G225" s="6">
        <f>E225+F225</f>
        <v>0</v>
      </c>
      <c r="H225" s="18" t="e">
        <f>((+G225-C225)/C225)</f>
        <v>#DIV/0!</v>
      </c>
      <c r="I225" s="6">
        <f t="shared" si="2"/>
        <v>0</v>
      </c>
      <c r="J225" s="6"/>
      <c r="K225" s="6"/>
    </row>
    <row r="226" spans="1:11" ht="15.75">
      <c r="A226" s="31" t="s">
        <v>393</v>
      </c>
      <c r="B226" s="6" t="s">
        <v>51</v>
      </c>
      <c r="C226" s="6">
        <v>50000</v>
      </c>
      <c r="D226" s="6">
        <v>49552</v>
      </c>
      <c r="E226" s="6"/>
      <c r="F226" s="6">
        <v>55000</v>
      </c>
      <c r="G226" s="6">
        <f>E226+F226</f>
        <v>55000</v>
      </c>
      <c r="H226" s="18">
        <f>((+G226-C226)/C226)</f>
        <v>0.1</v>
      </c>
      <c r="I226" s="6">
        <f t="shared" si="2"/>
        <v>5000</v>
      </c>
      <c r="J226" s="6"/>
      <c r="K226" s="6"/>
    </row>
    <row r="227" spans="1:11" ht="15.75">
      <c r="A227" s="31" t="s">
        <v>394</v>
      </c>
      <c r="B227" s="6" t="s">
        <v>192</v>
      </c>
      <c r="C227" s="6"/>
      <c r="D227" s="6"/>
      <c r="E227" s="6"/>
      <c r="F227" s="6"/>
      <c r="G227" s="6"/>
      <c r="H227" s="18"/>
      <c r="I227" s="6">
        <f t="shared" si="2"/>
        <v>0</v>
      </c>
      <c r="J227" s="6"/>
      <c r="K227" s="6"/>
    </row>
    <row r="228" spans="1:11" ht="15.75">
      <c r="A228" s="31" t="s">
        <v>395</v>
      </c>
      <c r="B228" s="6" t="s">
        <v>51</v>
      </c>
      <c r="C228" s="6">
        <v>0</v>
      </c>
      <c r="D228" s="6"/>
      <c r="E228" s="6"/>
      <c r="F228" s="6"/>
      <c r="G228" s="6">
        <f>E228+F228</f>
        <v>0</v>
      </c>
      <c r="H228" s="18" t="e">
        <f>((+G228-C228)/C228)</f>
        <v>#DIV/0!</v>
      </c>
      <c r="I228" s="6">
        <f t="shared" si="2"/>
        <v>0</v>
      </c>
      <c r="J228" s="6"/>
      <c r="K228" s="6"/>
    </row>
    <row r="229" spans="1:11" ht="15.75">
      <c r="A229" s="31"/>
      <c r="B229" s="7"/>
      <c r="C229" s="6"/>
      <c r="D229" s="6"/>
      <c r="E229" s="6"/>
      <c r="F229" s="6"/>
      <c r="G229" s="6"/>
      <c r="H229" s="18"/>
      <c r="I229" s="6">
        <f t="shared" si="2"/>
        <v>0</v>
      </c>
      <c r="J229" s="6"/>
      <c r="K229" s="6"/>
    </row>
    <row r="230" spans="1:11" ht="15.75">
      <c r="A230" s="31"/>
      <c r="B230" s="1" t="s">
        <v>409</v>
      </c>
      <c r="C230" s="6"/>
      <c r="D230" s="6"/>
      <c r="E230" s="6"/>
      <c r="F230" s="6"/>
      <c r="G230" s="6"/>
      <c r="H230" s="18"/>
      <c r="I230" s="6">
        <f t="shared" si="2"/>
        <v>0</v>
      </c>
      <c r="J230" s="6"/>
      <c r="K230" s="6"/>
    </row>
    <row r="231" spans="1:11" ht="15.75">
      <c r="A231" s="31" t="s">
        <v>396</v>
      </c>
      <c r="B231" s="37" t="s">
        <v>165</v>
      </c>
      <c r="C231" s="6"/>
      <c r="D231" s="6"/>
      <c r="E231" s="6"/>
      <c r="F231" s="6"/>
      <c r="G231" s="6"/>
      <c r="H231" s="18"/>
      <c r="I231" s="6">
        <f t="shared" si="2"/>
        <v>0</v>
      </c>
      <c r="J231" s="6"/>
      <c r="K231" s="6"/>
    </row>
    <row r="232" spans="1:11" ht="15.75">
      <c r="A232" s="31" t="s">
        <v>397</v>
      </c>
      <c r="B232" s="6" t="s">
        <v>50</v>
      </c>
      <c r="C232" s="6">
        <v>0</v>
      </c>
      <c r="D232" s="6"/>
      <c r="E232" s="6"/>
      <c r="F232" s="6"/>
      <c r="G232" s="6">
        <f>E232+F232</f>
        <v>0</v>
      </c>
      <c r="H232" s="18" t="e">
        <f>((+G232-C232)/C232)</f>
        <v>#DIV/0!</v>
      </c>
      <c r="I232" s="6">
        <f t="shared" si="2"/>
        <v>0</v>
      </c>
      <c r="J232" s="6"/>
      <c r="K232" s="6"/>
    </row>
    <row r="233" spans="1:11" ht="15.75">
      <c r="A233" s="31" t="s">
        <v>398</v>
      </c>
      <c r="B233" s="6" t="s">
        <v>51</v>
      </c>
      <c r="C233" s="6">
        <v>0</v>
      </c>
      <c r="D233" s="6"/>
      <c r="E233" s="6"/>
      <c r="F233" s="6"/>
      <c r="G233" s="6">
        <f>E233+F233</f>
        <v>0</v>
      </c>
      <c r="H233" s="18" t="e">
        <f>((+G233-C233)/C233)</f>
        <v>#DIV/0!</v>
      </c>
      <c r="I233" s="6">
        <f t="shared" si="2"/>
        <v>0</v>
      </c>
      <c r="J233" s="6"/>
      <c r="K233" s="6"/>
    </row>
    <row r="234" spans="1:11" ht="15.75">
      <c r="A234" s="31" t="s">
        <v>399</v>
      </c>
      <c r="B234" s="37" t="s">
        <v>166</v>
      </c>
      <c r="C234" s="6"/>
      <c r="D234" s="6"/>
      <c r="E234" s="6"/>
      <c r="F234" s="6"/>
      <c r="G234" s="6"/>
      <c r="H234" s="18"/>
      <c r="I234" s="6">
        <f t="shared" si="2"/>
        <v>0</v>
      </c>
      <c r="J234" s="6"/>
      <c r="K234" s="6"/>
    </row>
    <row r="235" spans="1:11" ht="15.75">
      <c r="A235" s="31" t="s">
        <v>400</v>
      </c>
      <c r="B235" s="6" t="s">
        <v>50</v>
      </c>
      <c r="C235" s="6">
        <v>0</v>
      </c>
      <c r="D235" s="6"/>
      <c r="E235" s="6"/>
      <c r="F235" s="6"/>
      <c r="G235" s="6">
        <f>E235+F235</f>
        <v>0</v>
      </c>
      <c r="H235" s="18" t="e">
        <f>((+G235-C235)/C235)</f>
        <v>#DIV/0!</v>
      </c>
      <c r="I235" s="6">
        <f t="shared" si="2"/>
        <v>0</v>
      </c>
      <c r="J235" s="6"/>
      <c r="K235" s="6"/>
    </row>
    <row r="236" spans="1:11" ht="15.75">
      <c r="A236" s="31" t="s">
        <v>401</v>
      </c>
      <c r="B236" s="6" t="s">
        <v>51</v>
      </c>
      <c r="C236" s="6">
        <v>0</v>
      </c>
      <c r="D236" s="6"/>
      <c r="E236" s="6"/>
      <c r="F236" s="6"/>
      <c r="G236" s="6">
        <f>E236+F236</f>
        <v>0</v>
      </c>
      <c r="H236" s="18" t="e">
        <f>((+G236-C236)/C236)</f>
        <v>#DIV/0!</v>
      </c>
      <c r="I236" s="6">
        <f t="shared" si="2"/>
        <v>0</v>
      </c>
      <c r="J236" s="6"/>
      <c r="K236" s="6"/>
    </row>
    <row r="237" spans="1:11" ht="15.75">
      <c r="A237" s="31" t="s">
        <v>402</v>
      </c>
      <c r="B237" s="6" t="s">
        <v>184</v>
      </c>
      <c r="C237" s="6"/>
      <c r="D237" s="6"/>
      <c r="E237" s="6"/>
      <c r="F237" s="6"/>
      <c r="G237" s="6"/>
      <c r="H237" s="18"/>
      <c r="I237" s="6">
        <f t="shared" si="2"/>
        <v>0</v>
      </c>
      <c r="J237" s="6"/>
      <c r="K237" s="6"/>
    </row>
    <row r="238" spans="1:11" ht="15.75">
      <c r="A238" s="31" t="s">
        <v>522</v>
      </c>
      <c r="B238" s="6" t="s">
        <v>50</v>
      </c>
      <c r="C238" s="6">
        <v>9195</v>
      </c>
      <c r="D238" s="6">
        <v>8665</v>
      </c>
      <c r="E238" s="6">
        <v>8549</v>
      </c>
      <c r="F238" s="6"/>
      <c r="G238" s="6">
        <f>E238+F238</f>
        <v>8549</v>
      </c>
      <c r="H238" s="18">
        <f>((+G238-C238)/C238)</f>
        <v>-0.07025557368134856</v>
      </c>
      <c r="I238" s="6">
        <f t="shared" si="2"/>
        <v>-646</v>
      </c>
      <c r="J238" s="6"/>
      <c r="K238" s="6"/>
    </row>
    <row r="239" spans="1:11" ht="15.75">
      <c r="A239" s="31" t="s">
        <v>403</v>
      </c>
      <c r="B239" s="6" t="s">
        <v>51</v>
      </c>
      <c r="C239" s="6">
        <v>13</v>
      </c>
      <c r="D239" s="6">
        <v>13</v>
      </c>
      <c r="E239" s="6"/>
      <c r="F239" s="6">
        <v>1000</v>
      </c>
      <c r="G239" s="6">
        <f>E239+F239</f>
        <v>1000</v>
      </c>
      <c r="H239" s="18">
        <f>((+G239-C239)/C239)</f>
        <v>75.92307692307692</v>
      </c>
      <c r="I239" s="6">
        <f t="shared" si="2"/>
        <v>987</v>
      </c>
      <c r="J239" s="6"/>
      <c r="K239" s="6"/>
    </row>
    <row r="240" spans="1:11" ht="15.75">
      <c r="A240" s="31" t="s">
        <v>404</v>
      </c>
      <c r="B240" s="6" t="s">
        <v>185</v>
      </c>
      <c r="C240" s="6"/>
      <c r="D240" s="6"/>
      <c r="E240" s="6"/>
      <c r="F240" s="6"/>
      <c r="G240" s="6"/>
      <c r="H240" s="18"/>
      <c r="I240" s="6">
        <f t="shared" si="2"/>
        <v>0</v>
      </c>
      <c r="J240" s="6"/>
      <c r="K240" s="6"/>
    </row>
    <row r="241" spans="1:11" ht="15.75">
      <c r="A241" s="31" t="s">
        <v>405</v>
      </c>
      <c r="B241" s="6" t="s">
        <v>50</v>
      </c>
      <c r="C241" s="6">
        <v>6647</v>
      </c>
      <c r="D241" s="6">
        <v>6647</v>
      </c>
      <c r="E241" s="6">
        <v>0</v>
      </c>
      <c r="F241" s="6"/>
      <c r="G241" s="6">
        <f>E241+F241</f>
        <v>0</v>
      </c>
      <c r="H241" s="18">
        <f>((+G241-C241)/C241)</f>
        <v>-1</v>
      </c>
      <c r="I241" s="6">
        <f t="shared" si="2"/>
        <v>-6647</v>
      </c>
      <c r="J241" s="6"/>
      <c r="K241" s="6"/>
    </row>
    <row r="242" spans="1:11" ht="15.75">
      <c r="A242" s="31" t="s">
        <v>406</v>
      </c>
      <c r="B242" s="6" t="s">
        <v>51</v>
      </c>
      <c r="C242" s="6">
        <v>0</v>
      </c>
      <c r="D242" s="6"/>
      <c r="E242" s="6"/>
      <c r="F242" s="6">
        <v>0</v>
      </c>
      <c r="G242" s="6">
        <f>E242+F242</f>
        <v>0</v>
      </c>
      <c r="H242" s="18" t="e">
        <f>((+G242-C242)/C242)</f>
        <v>#DIV/0!</v>
      </c>
      <c r="I242" s="6">
        <f t="shared" si="2"/>
        <v>0</v>
      </c>
      <c r="J242" s="6"/>
      <c r="K242" s="6"/>
    </row>
    <row r="243" spans="1:11" ht="15.75">
      <c r="A243" s="31" t="s">
        <v>407</v>
      </c>
      <c r="B243" s="6" t="s">
        <v>186</v>
      </c>
      <c r="C243" s="6"/>
      <c r="D243" s="6"/>
      <c r="E243" s="6"/>
      <c r="F243" s="6"/>
      <c r="G243" s="6"/>
      <c r="H243" s="18"/>
      <c r="I243" s="6">
        <f t="shared" si="2"/>
        <v>0</v>
      </c>
      <c r="J243" s="6"/>
      <c r="K243" s="6"/>
    </row>
    <row r="244" spans="1:11" ht="15.75">
      <c r="A244" s="31" t="s">
        <v>408</v>
      </c>
      <c r="B244" s="6" t="s">
        <v>183</v>
      </c>
      <c r="C244" s="6">
        <v>0</v>
      </c>
      <c r="D244" s="6"/>
      <c r="E244" s="6"/>
      <c r="F244" s="6"/>
      <c r="G244" s="6">
        <f>E244+F244</f>
        <v>0</v>
      </c>
      <c r="H244" s="18" t="e">
        <f>((+G244-C244)/C244)</f>
        <v>#DIV/0!</v>
      </c>
      <c r="I244" s="6">
        <f t="shared" si="2"/>
        <v>0</v>
      </c>
      <c r="J244" s="6"/>
      <c r="K244" s="6"/>
    </row>
    <row r="245" spans="1:11" ht="15.75">
      <c r="A245" s="31"/>
      <c r="B245" s="6"/>
      <c r="C245" s="6"/>
      <c r="D245" s="6"/>
      <c r="E245" s="6"/>
      <c r="F245" s="6"/>
      <c r="G245" s="6"/>
      <c r="H245" s="18"/>
      <c r="I245" s="6">
        <f t="shared" si="2"/>
        <v>0</v>
      </c>
      <c r="J245" s="6"/>
      <c r="K245" s="6"/>
    </row>
    <row r="246" spans="1:11" ht="15.75">
      <c r="A246" s="31"/>
      <c r="B246" s="1" t="s">
        <v>410</v>
      </c>
      <c r="C246" s="6"/>
      <c r="D246" s="6"/>
      <c r="E246" s="6"/>
      <c r="F246" s="6"/>
      <c r="G246" s="6"/>
      <c r="H246" s="18"/>
      <c r="I246" s="6">
        <f t="shared" si="2"/>
        <v>0</v>
      </c>
      <c r="J246" s="6"/>
      <c r="K246" s="6"/>
    </row>
    <row r="247" spans="1:11" ht="15.75">
      <c r="A247" s="31" t="s">
        <v>411</v>
      </c>
      <c r="B247" s="6" t="s">
        <v>187</v>
      </c>
      <c r="C247" s="6"/>
      <c r="D247" s="6"/>
      <c r="E247" s="6"/>
      <c r="F247" s="6"/>
      <c r="G247" s="6"/>
      <c r="H247" s="18"/>
      <c r="I247" s="6">
        <f t="shared" si="2"/>
        <v>0</v>
      </c>
      <c r="J247" s="6"/>
      <c r="K247" s="6"/>
    </row>
    <row r="248" spans="1:11" ht="15.75">
      <c r="A248" s="31" t="s">
        <v>412</v>
      </c>
      <c r="B248" s="6" t="s">
        <v>50</v>
      </c>
      <c r="C248" s="6">
        <v>2500</v>
      </c>
      <c r="D248" s="6">
        <v>1370</v>
      </c>
      <c r="E248" s="6">
        <v>2500</v>
      </c>
      <c r="F248" s="6"/>
      <c r="G248" s="6">
        <f>E248+F248</f>
        <v>2500</v>
      </c>
      <c r="H248" s="18">
        <f>((+G248-C248)/C248)</f>
        <v>0</v>
      </c>
      <c r="I248" s="6">
        <f t="shared" si="2"/>
        <v>0</v>
      </c>
      <c r="J248" s="6"/>
      <c r="K248" s="6"/>
    </row>
    <row r="249" spans="1:11" ht="15.75">
      <c r="A249" s="31" t="s">
        <v>413</v>
      </c>
      <c r="B249" s="6" t="s">
        <v>51</v>
      </c>
      <c r="C249" s="6">
        <v>14500</v>
      </c>
      <c r="D249" s="6">
        <v>13002</v>
      </c>
      <c r="E249" s="6"/>
      <c r="F249" s="6">
        <v>11000</v>
      </c>
      <c r="G249" s="6">
        <f>E249+F249</f>
        <v>11000</v>
      </c>
      <c r="H249" s="18">
        <f>((+G249-C249)/C249)</f>
        <v>-0.2413793103448276</v>
      </c>
      <c r="I249" s="6">
        <f t="shared" si="2"/>
        <v>-3500</v>
      </c>
      <c r="J249" s="138" t="s">
        <v>664</v>
      </c>
      <c r="K249" s="6"/>
    </row>
    <row r="250" spans="1:11" ht="15.75">
      <c r="A250" s="31" t="s">
        <v>414</v>
      </c>
      <c r="B250" s="6" t="s">
        <v>191</v>
      </c>
      <c r="C250" s="6"/>
      <c r="D250" s="6"/>
      <c r="E250" s="6"/>
      <c r="F250" s="6"/>
      <c r="G250" s="6"/>
      <c r="H250" s="18"/>
      <c r="I250" s="6">
        <f t="shared" si="2"/>
        <v>0</v>
      </c>
      <c r="J250" s="6"/>
      <c r="K250" s="6"/>
    </row>
    <row r="251" spans="1:11" ht="15.75">
      <c r="A251" s="31" t="s">
        <v>415</v>
      </c>
      <c r="B251" s="6" t="s">
        <v>51</v>
      </c>
      <c r="C251" s="6">
        <v>500</v>
      </c>
      <c r="D251" s="6">
        <v>280</v>
      </c>
      <c r="E251" s="6"/>
      <c r="F251" s="6">
        <v>4000</v>
      </c>
      <c r="G251" s="6">
        <f>E251+F251</f>
        <v>4000</v>
      </c>
      <c r="H251" s="18">
        <f>((+G251-C251)/C251)</f>
        <v>7</v>
      </c>
      <c r="I251" s="6">
        <f t="shared" si="2"/>
        <v>3500</v>
      </c>
      <c r="J251" s="6"/>
      <c r="K251" s="6"/>
    </row>
    <row r="252" spans="1:11" ht="15.75">
      <c r="A252" s="31"/>
      <c r="B252" s="6"/>
      <c r="C252" s="6"/>
      <c r="D252" s="6"/>
      <c r="E252" s="6"/>
      <c r="F252" s="6"/>
      <c r="G252" s="6"/>
      <c r="H252" s="18"/>
      <c r="I252" s="6">
        <f t="shared" si="2"/>
        <v>0</v>
      </c>
      <c r="J252" s="6"/>
      <c r="K252" s="6"/>
    </row>
    <row r="253" spans="1:11" ht="15.75">
      <c r="A253" s="31"/>
      <c r="B253" s="1" t="s">
        <v>416</v>
      </c>
      <c r="C253" s="6"/>
      <c r="D253" s="6"/>
      <c r="E253" s="6"/>
      <c r="F253" s="6"/>
      <c r="G253" s="6"/>
      <c r="H253" s="18"/>
      <c r="I253" s="6">
        <f t="shared" si="2"/>
        <v>0</v>
      </c>
      <c r="J253" s="6"/>
      <c r="K253" s="6"/>
    </row>
    <row r="254" spans="1:11" ht="15.75">
      <c r="A254" s="31" t="s">
        <v>421</v>
      </c>
      <c r="B254" s="6" t="s">
        <v>525</v>
      </c>
      <c r="C254" s="6"/>
      <c r="D254" s="6"/>
      <c r="E254" s="6"/>
      <c r="F254" s="6"/>
      <c r="G254" s="6"/>
      <c r="H254" s="18"/>
      <c r="I254" s="6">
        <f t="shared" si="2"/>
        <v>0</v>
      </c>
      <c r="J254" s="6"/>
      <c r="K254" s="6"/>
    </row>
    <row r="255" spans="1:11" ht="15.75">
      <c r="A255" s="31" t="s">
        <v>422</v>
      </c>
      <c r="B255" s="6" t="s">
        <v>51</v>
      </c>
      <c r="C255" s="6">
        <v>0</v>
      </c>
      <c r="D255" s="6"/>
      <c r="F255" s="6"/>
      <c r="G255" s="6">
        <f>E255+F255</f>
        <v>0</v>
      </c>
      <c r="H255" s="18" t="e">
        <f>((+G255-C255)/C255)</f>
        <v>#DIV/0!</v>
      </c>
      <c r="I255" s="6">
        <f t="shared" si="2"/>
        <v>0</v>
      </c>
      <c r="J255" s="6"/>
      <c r="K255" s="6"/>
    </row>
    <row r="256" spans="1:11" ht="15.75">
      <c r="A256" s="31"/>
      <c r="B256" s="6"/>
      <c r="C256" s="6"/>
      <c r="D256" s="6"/>
      <c r="E256" s="6"/>
      <c r="F256" s="6"/>
      <c r="G256" s="6"/>
      <c r="H256" s="18"/>
      <c r="I256" s="6">
        <f t="shared" si="2"/>
        <v>0</v>
      </c>
      <c r="J256" s="6"/>
      <c r="K256" s="6"/>
    </row>
    <row r="257" spans="1:11" ht="15.75">
      <c r="A257" s="31"/>
      <c r="B257" s="1" t="s">
        <v>420</v>
      </c>
      <c r="C257" s="6"/>
      <c r="D257" s="6"/>
      <c r="E257" s="6"/>
      <c r="F257" s="6"/>
      <c r="G257" s="6"/>
      <c r="H257" s="18"/>
      <c r="I257" s="6">
        <f t="shared" si="2"/>
        <v>0</v>
      </c>
      <c r="J257" s="6"/>
      <c r="K257" s="6"/>
    </row>
    <row r="258" spans="1:11" ht="15.75">
      <c r="A258" s="31" t="s">
        <v>423</v>
      </c>
      <c r="B258" s="39" t="s">
        <v>526</v>
      </c>
      <c r="C258" s="6"/>
      <c r="D258" s="6"/>
      <c r="E258" s="6"/>
      <c r="F258" s="6"/>
      <c r="G258" s="6"/>
      <c r="H258" s="18"/>
      <c r="I258" s="6">
        <f t="shared" si="2"/>
        <v>0</v>
      </c>
      <c r="J258" s="6"/>
      <c r="K258" s="6"/>
    </row>
    <row r="259" spans="1:11" ht="15.75">
      <c r="A259" s="31" t="s">
        <v>424</v>
      </c>
      <c r="B259" s="6" t="s">
        <v>51</v>
      </c>
      <c r="C259" s="6">
        <v>0</v>
      </c>
      <c r="D259" s="6"/>
      <c r="E259" s="6"/>
      <c r="F259" s="6"/>
      <c r="G259" s="6">
        <f>E259+F259</f>
        <v>0</v>
      </c>
      <c r="H259" s="18" t="e">
        <f>((+G259-C259)/C259)</f>
        <v>#DIV/0!</v>
      </c>
      <c r="I259" s="6">
        <f t="shared" si="2"/>
        <v>0</v>
      </c>
      <c r="J259" s="6"/>
      <c r="K259" s="6"/>
    </row>
    <row r="260" spans="1:11" ht="15.75">
      <c r="A260" s="31" t="s">
        <v>523</v>
      </c>
      <c r="B260" s="6" t="s">
        <v>524</v>
      </c>
      <c r="C260" s="6">
        <v>0</v>
      </c>
      <c r="D260" s="6"/>
      <c r="E260" s="6"/>
      <c r="F260" s="6"/>
      <c r="G260" s="6">
        <f>E260+F260</f>
        <v>0</v>
      </c>
      <c r="H260" s="18" t="e">
        <f>((+G260-C260)/C260)</f>
        <v>#DIV/0!</v>
      </c>
      <c r="I260" s="6">
        <f t="shared" si="2"/>
        <v>0</v>
      </c>
      <c r="J260" s="6"/>
      <c r="K260" s="6"/>
    </row>
    <row r="261" spans="1:11" ht="15.75">
      <c r="A261" s="31"/>
      <c r="B261" s="6"/>
      <c r="C261" s="6"/>
      <c r="D261" s="6"/>
      <c r="E261" s="6"/>
      <c r="F261" s="6"/>
      <c r="G261" s="6"/>
      <c r="H261" s="18"/>
      <c r="I261" s="6">
        <f aca="true" t="shared" si="3" ref="I261:I324">+G261-C261</f>
        <v>0</v>
      </c>
      <c r="J261" s="6"/>
      <c r="K261" s="6"/>
    </row>
    <row r="262" spans="1:11" ht="15.75">
      <c r="A262" s="31"/>
      <c r="B262" s="6"/>
      <c r="C262" s="6"/>
      <c r="D262" s="6"/>
      <c r="E262" s="6"/>
      <c r="F262" s="6"/>
      <c r="G262" s="6"/>
      <c r="H262" s="18"/>
      <c r="I262" s="6">
        <f t="shared" si="3"/>
        <v>0</v>
      </c>
      <c r="J262" s="6"/>
      <c r="K262" s="6"/>
    </row>
    <row r="263" spans="1:11" ht="15.75">
      <c r="A263" s="31"/>
      <c r="B263" s="6"/>
      <c r="C263" s="4" t="s">
        <v>41</v>
      </c>
      <c r="D263" s="6"/>
      <c r="E263" s="214" t="s">
        <v>692</v>
      </c>
      <c r="F263" s="214"/>
      <c r="G263" s="214"/>
      <c r="H263" s="18"/>
      <c r="I263" s="6">
        <f t="shared" si="3"/>
        <v>0</v>
      </c>
      <c r="J263" s="6"/>
      <c r="K263" s="6"/>
    </row>
    <row r="264" spans="1:11" ht="15.75">
      <c r="A264" s="31"/>
      <c r="B264" s="6"/>
      <c r="C264" s="4" t="s">
        <v>42</v>
      </c>
      <c r="D264" s="4" t="s">
        <v>43</v>
      </c>
      <c r="E264" s="8" t="s">
        <v>44</v>
      </c>
      <c r="F264" s="8" t="s">
        <v>45</v>
      </c>
      <c r="G264" s="6"/>
      <c r="H264" s="7" t="s">
        <v>9</v>
      </c>
      <c r="I264" s="6">
        <f t="shared" si="3"/>
        <v>0</v>
      </c>
      <c r="J264" s="6"/>
      <c r="K264" s="6"/>
    </row>
    <row r="265" spans="1:11" ht="15.75">
      <c r="A265" s="31"/>
      <c r="B265" s="6"/>
      <c r="C265" s="35">
        <v>2009</v>
      </c>
      <c r="D265" s="35">
        <v>2009</v>
      </c>
      <c r="E265" s="10" t="s">
        <v>47</v>
      </c>
      <c r="F265" s="10" t="s">
        <v>48</v>
      </c>
      <c r="G265" s="10" t="s">
        <v>41</v>
      </c>
      <c r="H265" s="7" t="s">
        <v>13</v>
      </c>
      <c r="I265" s="6">
        <f t="shared" si="3"/>
        <v>-2009</v>
      </c>
      <c r="J265" s="6"/>
      <c r="K265" s="6"/>
    </row>
    <row r="266" spans="1:11" ht="15.75">
      <c r="A266" s="31"/>
      <c r="B266" s="1" t="s">
        <v>168</v>
      </c>
      <c r="C266" s="6"/>
      <c r="D266" s="6"/>
      <c r="E266" s="6"/>
      <c r="F266" s="6"/>
      <c r="G266" s="6"/>
      <c r="H266" s="18"/>
      <c r="I266" s="6">
        <f t="shared" si="3"/>
        <v>0</v>
      </c>
      <c r="J266" s="6"/>
      <c r="K266" s="6"/>
    </row>
    <row r="267" spans="1:11" ht="15.75">
      <c r="A267" s="31" t="s">
        <v>472</v>
      </c>
      <c r="B267" s="6" t="s">
        <v>169</v>
      </c>
      <c r="C267" s="6">
        <v>17000</v>
      </c>
      <c r="D267" s="6">
        <v>16727</v>
      </c>
      <c r="E267" s="6"/>
      <c r="F267" s="6">
        <v>17000</v>
      </c>
      <c r="G267" s="6">
        <f aca="true" t="shared" si="4" ref="G267:G274">E267+F267</f>
        <v>17000</v>
      </c>
      <c r="H267" s="18">
        <f aca="true" t="shared" si="5" ref="H267:H274">((+G267-C267)/C267)</f>
        <v>0</v>
      </c>
      <c r="I267" s="6">
        <f t="shared" si="3"/>
        <v>0</v>
      </c>
      <c r="J267" s="6"/>
      <c r="K267" s="6"/>
    </row>
    <row r="268" spans="1:11" ht="15.75">
      <c r="A268" s="31" t="s">
        <v>425</v>
      </c>
      <c r="B268" s="6" t="s">
        <v>170</v>
      </c>
      <c r="C268" s="6">
        <v>15000</v>
      </c>
      <c r="D268" s="6">
        <v>11439</v>
      </c>
      <c r="E268" s="6"/>
      <c r="F268" s="6">
        <f>15000-1000</f>
        <v>14000</v>
      </c>
      <c r="G268" s="6">
        <f t="shared" si="4"/>
        <v>14000</v>
      </c>
      <c r="H268" s="18">
        <f t="shared" si="5"/>
        <v>-0.06666666666666667</v>
      </c>
      <c r="I268" s="6">
        <f t="shared" si="3"/>
        <v>-1000</v>
      </c>
      <c r="J268" s="6"/>
      <c r="K268" s="6"/>
    </row>
    <row r="269" spans="1:11" ht="15.75">
      <c r="A269" s="31" t="s">
        <v>426</v>
      </c>
      <c r="B269" s="6" t="s">
        <v>171</v>
      </c>
      <c r="C269" s="6">
        <v>0</v>
      </c>
      <c r="D269" s="6"/>
      <c r="E269" s="6"/>
      <c r="F269" s="6"/>
      <c r="G269" s="6">
        <f t="shared" si="4"/>
        <v>0</v>
      </c>
      <c r="H269" s="18" t="e">
        <f t="shared" si="5"/>
        <v>#DIV/0!</v>
      </c>
      <c r="I269" s="6">
        <f t="shared" si="3"/>
        <v>0</v>
      </c>
      <c r="J269" s="6"/>
      <c r="K269" s="6"/>
    </row>
    <row r="270" spans="1:11" ht="15.75">
      <c r="A270" s="31" t="s">
        <v>427</v>
      </c>
      <c r="B270" s="6" t="s">
        <v>172</v>
      </c>
      <c r="C270" s="6">
        <v>0</v>
      </c>
      <c r="D270" s="6"/>
      <c r="E270" s="6"/>
      <c r="F270" s="6"/>
      <c r="G270" s="6">
        <f t="shared" si="4"/>
        <v>0</v>
      </c>
      <c r="H270" s="18" t="e">
        <f t="shared" si="5"/>
        <v>#DIV/0!</v>
      </c>
      <c r="I270" s="6">
        <f t="shared" si="3"/>
        <v>0</v>
      </c>
      <c r="J270" s="6"/>
      <c r="K270" s="6"/>
    </row>
    <row r="271" spans="1:11" ht="15.75">
      <c r="A271" s="31" t="s">
        <v>428</v>
      </c>
      <c r="B271" s="6" t="s">
        <v>173</v>
      </c>
      <c r="C271" s="6">
        <v>0</v>
      </c>
      <c r="D271" s="6"/>
      <c r="E271" s="6"/>
      <c r="F271" s="6"/>
      <c r="G271" s="6">
        <f t="shared" si="4"/>
        <v>0</v>
      </c>
      <c r="H271" s="18" t="e">
        <f t="shared" si="5"/>
        <v>#DIV/0!</v>
      </c>
      <c r="I271" s="6">
        <f t="shared" si="3"/>
        <v>0</v>
      </c>
      <c r="J271" s="6"/>
      <c r="K271" s="6"/>
    </row>
    <row r="272" spans="1:11" ht="15.75">
      <c r="A272" s="31" t="s">
        <v>429</v>
      </c>
      <c r="B272" s="6" t="s">
        <v>174</v>
      </c>
      <c r="C272" s="6">
        <v>0</v>
      </c>
      <c r="D272" s="6"/>
      <c r="E272" s="6"/>
      <c r="F272" s="6"/>
      <c r="G272" s="6">
        <f t="shared" si="4"/>
        <v>0</v>
      </c>
      <c r="H272" s="18" t="e">
        <f t="shared" si="5"/>
        <v>#DIV/0!</v>
      </c>
      <c r="I272" s="6">
        <f t="shared" si="3"/>
        <v>0</v>
      </c>
      <c r="J272" s="6"/>
      <c r="K272" s="6"/>
    </row>
    <row r="273" spans="1:11" ht="15.75">
      <c r="A273" s="31" t="s">
        <v>430</v>
      </c>
      <c r="B273" s="6" t="s">
        <v>175</v>
      </c>
      <c r="C273" s="6">
        <v>0</v>
      </c>
      <c r="D273" s="6"/>
      <c r="E273" s="6"/>
      <c r="F273" s="6"/>
      <c r="G273" s="6">
        <f t="shared" si="4"/>
        <v>0</v>
      </c>
      <c r="H273" s="18" t="e">
        <f t="shared" si="5"/>
        <v>#DIV/0!</v>
      </c>
      <c r="I273" s="6">
        <f t="shared" si="3"/>
        <v>0</v>
      </c>
      <c r="J273" s="6"/>
      <c r="K273" s="6"/>
    </row>
    <row r="274" spans="1:11" ht="15.75">
      <c r="A274" s="31" t="s">
        <v>431</v>
      </c>
      <c r="B274" s="6" t="s">
        <v>176</v>
      </c>
      <c r="C274" s="6">
        <v>12000</v>
      </c>
      <c r="D274" s="6">
        <v>10257</v>
      </c>
      <c r="E274" s="6"/>
      <c r="F274" s="6">
        <v>12000</v>
      </c>
      <c r="G274" s="6">
        <f t="shared" si="4"/>
        <v>12000</v>
      </c>
      <c r="H274" s="18">
        <f t="shared" si="5"/>
        <v>0</v>
      </c>
      <c r="I274" s="6">
        <f t="shared" si="3"/>
        <v>0</v>
      </c>
      <c r="J274" s="201" t="s">
        <v>661</v>
      </c>
      <c r="K274" s="6"/>
    </row>
    <row r="275" spans="1:11" ht="15.75">
      <c r="A275" s="31"/>
      <c r="B275" s="6"/>
      <c r="C275" s="6"/>
      <c r="D275" s="6"/>
      <c r="E275" s="6"/>
      <c r="F275" s="6"/>
      <c r="G275" s="6"/>
      <c r="H275" s="18"/>
      <c r="I275" s="6">
        <f t="shared" si="3"/>
        <v>0</v>
      </c>
      <c r="J275" s="6"/>
      <c r="K275" s="6"/>
    </row>
    <row r="276" spans="1:11" ht="15.75">
      <c r="A276" s="31"/>
      <c r="B276" s="1" t="s">
        <v>177</v>
      </c>
      <c r="C276" s="6"/>
      <c r="D276" s="6"/>
      <c r="E276" s="6"/>
      <c r="F276" s="6"/>
      <c r="G276" s="6"/>
      <c r="H276" s="18"/>
      <c r="I276" s="6">
        <f t="shared" si="3"/>
        <v>0</v>
      </c>
      <c r="J276" s="6"/>
      <c r="K276" s="6"/>
    </row>
    <row r="277" spans="1:11" ht="15.75">
      <c r="A277" s="31" t="s">
        <v>432</v>
      </c>
      <c r="B277" s="6" t="s">
        <v>57</v>
      </c>
      <c r="C277" s="6">
        <v>0</v>
      </c>
      <c r="D277" s="6"/>
      <c r="E277" s="6"/>
      <c r="F277" s="6"/>
      <c r="G277" s="6">
        <f>E277+F277</f>
        <v>0</v>
      </c>
      <c r="H277" s="18" t="e">
        <f>((+G277-C277)/C277)</f>
        <v>#DIV/0!</v>
      </c>
      <c r="I277" s="6">
        <f t="shared" si="3"/>
        <v>0</v>
      </c>
      <c r="J277" s="6"/>
      <c r="K277" s="6"/>
    </row>
    <row r="278" spans="1:11" ht="15.75">
      <c r="A278" s="31" t="s">
        <v>433</v>
      </c>
      <c r="B278" s="6" t="s">
        <v>58</v>
      </c>
      <c r="C278" s="87">
        <v>0</v>
      </c>
      <c r="D278" s="87"/>
      <c r="E278" s="87"/>
      <c r="F278" s="87"/>
      <c r="G278" s="87">
        <f>E278+F278</f>
        <v>0</v>
      </c>
      <c r="H278" s="18" t="e">
        <f>((+G278-C278)/C278)</f>
        <v>#DIV/0!</v>
      </c>
      <c r="I278" s="6">
        <f t="shared" si="3"/>
        <v>0</v>
      </c>
      <c r="J278" s="6"/>
      <c r="K278" s="6"/>
    </row>
    <row r="279" spans="1:11" ht="15.75">
      <c r="A279" s="31"/>
      <c r="B279" s="6"/>
      <c r="C279" s="87"/>
      <c r="D279" s="87"/>
      <c r="E279" s="87"/>
      <c r="F279" s="87"/>
      <c r="G279" s="87"/>
      <c r="H279" s="18"/>
      <c r="I279" s="6">
        <f t="shared" si="3"/>
        <v>0</v>
      </c>
      <c r="J279" s="6"/>
      <c r="K279" s="6"/>
    </row>
    <row r="280" spans="1:11" ht="15.75">
      <c r="A280" s="31"/>
      <c r="B280" s="1" t="s">
        <v>538</v>
      </c>
      <c r="C280" s="6"/>
      <c r="D280" s="6"/>
      <c r="E280" s="6"/>
      <c r="F280" s="6"/>
      <c r="G280" s="6"/>
      <c r="H280" s="18"/>
      <c r="I280" s="6">
        <f t="shared" si="3"/>
        <v>0</v>
      </c>
      <c r="J280" s="6"/>
      <c r="K280" s="6"/>
    </row>
    <row r="281" spans="1:11" ht="15.75">
      <c r="A281" s="31" t="s">
        <v>442</v>
      </c>
      <c r="B281" s="6" t="s">
        <v>71</v>
      </c>
      <c r="C281" s="6"/>
      <c r="D281" s="6"/>
      <c r="E281" s="6"/>
      <c r="F281" s="6"/>
      <c r="G281" s="6"/>
      <c r="H281" s="18"/>
      <c r="I281" s="6">
        <f t="shared" si="3"/>
        <v>0</v>
      </c>
      <c r="J281" s="6"/>
      <c r="K281" s="6"/>
    </row>
    <row r="282" spans="1:11" ht="15.75">
      <c r="A282" s="31" t="s">
        <v>527</v>
      </c>
      <c r="B282" s="6" t="s">
        <v>50</v>
      </c>
      <c r="C282" s="6">
        <v>0</v>
      </c>
      <c r="D282" s="6"/>
      <c r="E282" s="6"/>
      <c r="F282" s="6"/>
      <c r="G282" s="87">
        <f>E282+F282</f>
        <v>0</v>
      </c>
      <c r="H282" s="18" t="e">
        <f>((+G282-C282)/C282)</f>
        <v>#DIV/0!</v>
      </c>
      <c r="I282" s="6">
        <f t="shared" si="3"/>
        <v>0</v>
      </c>
      <c r="J282" s="6"/>
      <c r="K282" s="6"/>
    </row>
    <row r="283" spans="1:11" ht="15.75">
      <c r="A283" s="31" t="s">
        <v>443</v>
      </c>
      <c r="B283" s="6" t="s">
        <v>51</v>
      </c>
      <c r="C283" s="6">
        <v>0</v>
      </c>
      <c r="D283" s="6"/>
      <c r="E283" s="6"/>
      <c r="F283" s="6"/>
      <c r="G283" s="87">
        <f>E283+F283</f>
        <v>0</v>
      </c>
      <c r="H283" s="18" t="e">
        <f>((+G283-C283)/C283)</f>
        <v>#DIV/0!</v>
      </c>
      <c r="I283" s="6">
        <f t="shared" si="3"/>
        <v>0</v>
      </c>
      <c r="J283" s="6"/>
      <c r="K283" s="6"/>
    </row>
    <row r="284" spans="1:11" ht="15.75">
      <c r="A284" s="31" t="s">
        <v>444</v>
      </c>
      <c r="B284" s="6" t="s">
        <v>190</v>
      </c>
      <c r="C284" s="6"/>
      <c r="D284" s="6"/>
      <c r="E284" s="6"/>
      <c r="F284" s="6"/>
      <c r="G284" s="6"/>
      <c r="H284" s="18"/>
      <c r="I284" s="6">
        <f t="shared" si="3"/>
        <v>0</v>
      </c>
      <c r="J284" s="6"/>
      <c r="K284" s="6"/>
    </row>
    <row r="285" spans="1:11" ht="15.75">
      <c r="A285" s="31" t="s">
        <v>445</v>
      </c>
      <c r="B285" s="6" t="s">
        <v>51</v>
      </c>
      <c r="C285" s="6"/>
      <c r="D285" s="6"/>
      <c r="E285" s="6"/>
      <c r="F285" s="6"/>
      <c r="G285" s="87">
        <f>E285+F285</f>
        <v>0</v>
      </c>
      <c r="H285" s="18" t="e">
        <f>((+G285-C285)/C285)</f>
        <v>#DIV/0!</v>
      </c>
      <c r="I285" s="6">
        <f t="shared" si="3"/>
        <v>0</v>
      </c>
      <c r="J285" s="196"/>
      <c r="K285" s="196"/>
    </row>
    <row r="286" spans="1:11" ht="15.75">
      <c r="A286" s="31"/>
      <c r="B286" s="6"/>
      <c r="C286" s="6"/>
      <c r="D286" s="6"/>
      <c r="E286" s="6"/>
      <c r="F286" s="6"/>
      <c r="G286" s="6"/>
      <c r="H286" s="18"/>
      <c r="I286" s="6">
        <f t="shared" si="3"/>
        <v>0</v>
      </c>
      <c r="J286" s="6"/>
      <c r="K286" s="6"/>
    </row>
    <row r="287" spans="1:11" ht="16.5" thickBot="1">
      <c r="A287" s="31"/>
      <c r="B287" s="6"/>
      <c r="C287" s="87"/>
      <c r="D287" s="87"/>
      <c r="E287" s="87"/>
      <c r="F287" s="87"/>
      <c r="G287" s="87"/>
      <c r="H287" s="18"/>
      <c r="I287" s="6">
        <f t="shared" si="3"/>
        <v>0</v>
      </c>
      <c r="J287" s="11"/>
      <c r="K287" s="6"/>
    </row>
    <row r="288" spans="1:11" ht="16.5" thickBot="1">
      <c r="A288" s="31"/>
      <c r="B288" s="115" t="s">
        <v>55</v>
      </c>
      <c r="C288" s="89">
        <f>SUM(C130:C287)-C172-C215-C265</f>
        <v>1145113</v>
      </c>
      <c r="D288" s="89">
        <f>SUM(D131:D287)-D265-D215-D172</f>
        <v>1070764</v>
      </c>
      <c r="E288" s="89">
        <f>SUM(E131:E287)-E265-E215-E172</f>
        <v>457892</v>
      </c>
      <c r="F288" s="89">
        <f>SUM(F131:F287)-F265-F215-F172</f>
        <v>723400</v>
      </c>
      <c r="G288" s="89">
        <f>SUM(G131:G287)-G265-G215-G172</f>
        <v>1181292</v>
      </c>
      <c r="H288" s="123">
        <f>((+G288-C288)/C288)</f>
        <v>0.03159426187633884</v>
      </c>
      <c r="I288" s="6">
        <f t="shared" si="3"/>
        <v>36179</v>
      </c>
      <c r="J288" s="6"/>
      <c r="K288" s="6"/>
    </row>
    <row r="289" spans="1:11" ht="15.75">
      <c r="A289" s="31"/>
      <c r="B289" s="6" t="s">
        <v>56</v>
      </c>
      <c r="C289" s="6"/>
      <c r="D289" s="6"/>
      <c r="E289" s="6"/>
      <c r="F289" s="6"/>
      <c r="G289" s="6"/>
      <c r="H289" s="18"/>
      <c r="I289" s="6">
        <f t="shared" si="3"/>
        <v>0</v>
      </c>
      <c r="J289" s="11"/>
      <c r="K289" s="6"/>
    </row>
    <row r="290" spans="1:11" ht="15.75">
      <c r="A290" s="31"/>
      <c r="B290" s="6" t="s">
        <v>57</v>
      </c>
      <c r="C290" s="88">
        <f>SUM(C132)+C139+C142+C145+C148+C151+C154+C159+C162+C167+C175+C180+C185+C196+C199+C202+C207+C211+C218+C222+C232+C235+C238+C241+C248+C282</f>
        <v>441913</v>
      </c>
      <c r="D290" s="88">
        <f>SUM(D132)+D139+D142+D145+D148+D151+D154+D159+D162+D167+D175+D180+D185+D196+D199+D202+D207+D211+D218+D222+D232+D235+D238+D241+D248+D282</f>
        <v>439206</v>
      </c>
      <c r="E290" s="88">
        <f>SUM(E130:E286)</f>
        <v>457892</v>
      </c>
      <c r="F290" s="88"/>
      <c r="G290" s="88">
        <f>E290+F290</f>
        <v>457892</v>
      </c>
      <c r="H290" s="124">
        <f>((+G290-C290)/C290)</f>
        <v>0.03615870092076947</v>
      </c>
      <c r="I290" s="6">
        <f t="shared" si="3"/>
        <v>15979</v>
      </c>
      <c r="J290" s="6"/>
      <c r="K290" s="6"/>
    </row>
    <row r="291" spans="1:11" ht="15.75">
      <c r="A291" s="31"/>
      <c r="B291" s="6" t="s">
        <v>58</v>
      </c>
      <c r="C291" s="83">
        <f>C288-C290</f>
        <v>703200</v>
      </c>
      <c r="D291" s="83">
        <f>D288-D290</f>
        <v>631558</v>
      </c>
      <c r="E291" s="83"/>
      <c r="F291" s="83">
        <f>F288-F290</f>
        <v>723400</v>
      </c>
      <c r="G291" s="83">
        <f>E291+F291</f>
        <v>723400</v>
      </c>
      <c r="H291" s="119">
        <f>((+G291-C291)/C291)</f>
        <v>0.028725824800910123</v>
      </c>
      <c r="I291" s="6">
        <f t="shared" si="3"/>
        <v>20200</v>
      </c>
      <c r="J291" s="6"/>
      <c r="K291" s="6"/>
    </row>
    <row r="292" spans="1:11" ht="15.75">
      <c r="A292" s="31"/>
      <c r="B292" s="6"/>
      <c r="C292" s="6"/>
      <c r="D292" s="6"/>
      <c r="E292" s="6"/>
      <c r="F292" s="6"/>
      <c r="G292" s="6"/>
      <c r="H292" s="18"/>
      <c r="I292" s="6">
        <f t="shared" si="3"/>
        <v>0</v>
      </c>
      <c r="J292" s="6"/>
      <c r="K292" s="6"/>
    </row>
    <row r="293" spans="1:11" ht="15.75">
      <c r="A293" s="31"/>
      <c r="B293" s="1" t="s">
        <v>59</v>
      </c>
      <c r="C293" s="6"/>
      <c r="D293" s="6"/>
      <c r="E293" s="6"/>
      <c r="F293" s="6"/>
      <c r="G293" s="6"/>
      <c r="H293" s="18"/>
      <c r="I293" s="6">
        <f t="shared" si="3"/>
        <v>0</v>
      </c>
      <c r="J293" s="6"/>
      <c r="K293" s="6"/>
    </row>
    <row r="294" spans="1:11" ht="15.75">
      <c r="A294" s="31"/>
      <c r="B294" s="1" t="s">
        <v>60</v>
      </c>
      <c r="C294" s="6"/>
      <c r="D294" s="6"/>
      <c r="E294" s="6"/>
      <c r="F294" s="6"/>
      <c r="G294" s="6"/>
      <c r="H294" s="18"/>
      <c r="I294" s="6">
        <f t="shared" si="3"/>
        <v>0</v>
      </c>
      <c r="J294" s="6"/>
      <c r="K294" s="6"/>
    </row>
    <row r="295" spans="1:11" ht="15.75">
      <c r="A295" s="31"/>
      <c r="B295" s="1" t="s">
        <v>61</v>
      </c>
      <c r="C295" s="6"/>
      <c r="D295" s="6"/>
      <c r="E295" s="6"/>
      <c r="F295" s="6"/>
      <c r="G295" s="6"/>
      <c r="H295" s="18"/>
      <c r="I295" s="6">
        <f t="shared" si="3"/>
        <v>0</v>
      </c>
      <c r="J295" s="6"/>
      <c r="K295" s="6"/>
    </row>
    <row r="296" spans="1:11" ht="15.75">
      <c r="A296" s="191" t="s">
        <v>434</v>
      </c>
      <c r="B296" s="6" t="s">
        <v>62</v>
      </c>
      <c r="C296" s="6"/>
      <c r="D296" s="6"/>
      <c r="E296" s="6"/>
      <c r="F296" s="6"/>
      <c r="G296" s="6">
        <f>E296+F296</f>
        <v>0</v>
      </c>
      <c r="H296" s="18" t="e">
        <f>((+G296-C296)/C296)</f>
        <v>#DIV/0!</v>
      </c>
      <c r="I296" s="6">
        <f t="shared" si="3"/>
        <v>0</v>
      </c>
      <c r="J296" s="6"/>
      <c r="K296" s="6"/>
    </row>
    <row r="297" spans="1:11" ht="15.75">
      <c r="A297" s="191" t="s">
        <v>434</v>
      </c>
      <c r="B297" s="6" t="s">
        <v>583</v>
      </c>
      <c r="C297" s="6"/>
      <c r="D297" s="6"/>
      <c r="E297" s="6"/>
      <c r="F297" s="6"/>
      <c r="G297" s="6">
        <f>E297+F297</f>
        <v>0</v>
      </c>
      <c r="H297" s="18" t="e">
        <f>((+G297-C297)/C297)</f>
        <v>#DIV/0!</v>
      </c>
      <c r="I297" s="6">
        <f t="shared" si="3"/>
        <v>0</v>
      </c>
      <c r="J297" s="6"/>
      <c r="K297" s="6"/>
    </row>
    <row r="298" spans="1:11" ht="15.75">
      <c r="A298" s="191" t="s">
        <v>435</v>
      </c>
      <c r="B298" s="6" t="s">
        <v>178</v>
      </c>
      <c r="C298" s="6"/>
      <c r="D298" s="6"/>
      <c r="E298" s="6"/>
      <c r="F298" s="6"/>
      <c r="G298" s="6">
        <f>E298+F298</f>
        <v>0</v>
      </c>
      <c r="H298" s="18" t="e">
        <f>((+G298-C298)/C298)</f>
        <v>#DIV/0!</v>
      </c>
      <c r="I298" s="6">
        <f t="shared" si="3"/>
        <v>0</v>
      </c>
      <c r="J298" s="6"/>
      <c r="K298" s="6"/>
    </row>
    <row r="299" spans="1:11" ht="15.75">
      <c r="A299" s="31"/>
      <c r="B299" s="1" t="s">
        <v>63</v>
      </c>
      <c r="C299" s="6"/>
      <c r="D299" s="6"/>
      <c r="E299" s="6"/>
      <c r="F299" s="6"/>
      <c r="G299" s="6"/>
      <c r="H299" s="18"/>
      <c r="I299" s="6">
        <f t="shared" si="3"/>
        <v>0</v>
      </c>
      <c r="J299" s="6"/>
      <c r="K299" s="6"/>
    </row>
    <row r="300" spans="1:11" ht="15.75">
      <c r="A300" s="31"/>
      <c r="B300" s="6" t="s">
        <v>64</v>
      </c>
      <c r="C300" s="6"/>
      <c r="D300" s="6"/>
      <c r="E300" s="6"/>
      <c r="F300" s="6"/>
      <c r="G300" s="6"/>
      <c r="H300" s="18"/>
      <c r="I300" s="6">
        <f t="shared" si="3"/>
        <v>0</v>
      </c>
      <c r="J300" s="6"/>
      <c r="K300" s="6"/>
    </row>
    <row r="301" spans="1:11" ht="15.75">
      <c r="A301" s="31" t="s">
        <v>438</v>
      </c>
      <c r="B301" s="6" t="s">
        <v>66</v>
      </c>
      <c r="C301" s="6">
        <v>34000</v>
      </c>
      <c r="D301" s="6">
        <v>33477</v>
      </c>
      <c r="E301" s="6"/>
      <c r="F301" s="6">
        <v>34000</v>
      </c>
      <c r="G301" s="6">
        <f>E301+F301</f>
        <v>34000</v>
      </c>
      <c r="H301" s="18">
        <f>((+G301-C301)/C301)</f>
        <v>0</v>
      </c>
      <c r="I301" s="6">
        <f t="shared" si="3"/>
        <v>0</v>
      </c>
      <c r="J301" s="6"/>
      <c r="K301" s="6"/>
    </row>
    <row r="302" spans="1:11" ht="15.75">
      <c r="A302" s="31" t="s">
        <v>436</v>
      </c>
      <c r="B302" s="6" t="s">
        <v>65</v>
      </c>
      <c r="C302" s="6">
        <v>31126</v>
      </c>
      <c r="D302" s="6">
        <v>31126</v>
      </c>
      <c r="E302" s="6"/>
      <c r="F302" s="6">
        <v>47008</v>
      </c>
      <c r="G302" s="6">
        <f>E302+F302</f>
        <v>47008</v>
      </c>
      <c r="H302" s="18"/>
      <c r="I302" s="6">
        <f t="shared" si="3"/>
        <v>15882</v>
      </c>
      <c r="J302" s="6"/>
      <c r="K302" s="6"/>
    </row>
    <row r="303" spans="1:11" ht="15.75">
      <c r="A303" s="31"/>
      <c r="B303" s="6"/>
      <c r="C303" s="83"/>
      <c r="D303" s="83"/>
      <c r="E303" s="83"/>
      <c r="F303" s="83"/>
      <c r="G303" s="83"/>
      <c r="H303" s="18"/>
      <c r="I303" s="6">
        <f t="shared" si="3"/>
        <v>0</v>
      </c>
      <c r="J303" s="6"/>
      <c r="K303" s="6"/>
    </row>
    <row r="304" spans="1:11" ht="15.75">
      <c r="A304" s="31"/>
      <c r="B304" s="116" t="s">
        <v>67</v>
      </c>
      <c r="C304" s="6"/>
      <c r="D304" s="6"/>
      <c r="E304" s="6"/>
      <c r="F304" s="6"/>
      <c r="G304" s="6"/>
      <c r="H304" s="124"/>
      <c r="I304" s="6">
        <f t="shared" si="3"/>
        <v>0</v>
      </c>
      <c r="J304" s="6"/>
      <c r="K304" s="6"/>
    </row>
    <row r="305" spans="1:11" ht="15.75">
      <c r="A305" s="31"/>
      <c r="B305" s="117" t="s">
        <v>68</v>
      </c>
      <c r="C305" s="83">
        <f>SUM(C295:C304)</f>
        <v>65126</v>
      </c>
      <c r="D305" s="83">
        <f>SUM(D295:D304)</f>
        <v>64603</v>
      </c>
      <c r="E305" s="83">
        <f>SUM(E295:E304)</f>
        <v>0</v>
      </c>
      <c r="F305" s="83">
        <f>SUM(F295:F304)</f>
        <v>81008</v>
      </c>
      <c r="G305" s="83">
        <f>SUM(G295:G304)</f>
        <v>81008</v>
      </c>
      <c r="H305" s="119">
        <f>((+G305-C305)/C305)</f>
        <v>0.24386573718637716</v>
      </c>
      <c r="I305" s="6">
        <f t="shared" si="3"/>
        <v>15882</v>
      </c>
      <c r="J305" s="6"/>
      <c r="K305" s="6"/>
    </row>
    <row r="306" spans="1:11" ht="15.75">
      <c r="A306" s="31"/>
      <c r="I306" s="6">
        <f t="shared" si="3"/>
        <v>0</v>
      </c>
      <c r="J306" s="6"/>
      <c r="K306" s="6"/>
    </row>
    <row r="307" spans="1:11" ht="15.75">
      <c r="A307" s="31"/>
      <c r="I307" s="6">
        <f t="shared" si="3"/>
        <v>0</v>
      </c>
      <c r="J307" s="6"/>
      <c r="K307" s="6"/>
    </row>
    <row r="308" spans="1:11" ht="15.75">
      <c r="A308" s="31"/>
      <c r="B308" s="1"/>
      <c r="C308" s="4" t="s">
        <v>41</v>
      </c>
      <c r="D308" s="6"/>
      <c r="E308" s="214" t="s">
        <v>692</v>
      </c>
      <c r="F308" s="214"/>
      <c r="G308" s="214"/>
      <c r="H308" s="18"/>
      <c r="I308" s="6">
        <f t="shared" si="3"/>
        <v>0</v>
      </c>
      <c r="K308" s="6"/>
    </row>
    <row r="309" spans="1:9" ht="15.75">
      <c r="A309" s="31"/>
      <c r="B309" s="1"/>
      <c r="C309" s="4" t="s">
        <v>42</v>
      </c>
      <c r="D309" s="4" t="s">
        <v>43</v>
      </c>
      <c r="E309" s="8" t="s">
        <v>44</v>
      </c>
      <c r="F309" s="8" t="s">
        <v>45</v>
      </c>
      <c r="G309" s="6"/>
      <c r="H309" s="7" t="s">
        <v>9</v>
      </c>
      <c r="I309" s="6">
        <f t="shared" si="3"/>
        <v>0</v>
      </c>
    </row>
    <row r="310" spans="1:9" ht="15.75">
      <c r="A310" s="31"/>
      <c r="B310" s="1"/>
      <c r="C310" s="35">
        <v>2009</v>
      </c>
      <c r="D310" s="35">
        <v>2009</v>
      </c>
      <c r="E310" s="10" t="s">
        <v>47</v>
      </c>
      <c r="F310" s="10" t="s">
        <v>48</v>
      </c>
      <c r="G310" s="10" t="s">
        <v>41</v>
      </c>
      <c r="H310" s="7" t="s">
        <v>13</v>
      </c>
      <c r="I310" s="6">
        <f t="shared" si="3"/>
        <v>-2009</v>
      </c>
    </row>
    <row r="311" spans="1:11" ht="16.5" thickBot="1">
      <c r="A311" s="31"/>
      <c r="B311" s="1"/>
      <c r="C311" s="34"/>
      <c r="D311" s="34"/>
      <c r="E311" s="10"/>
      <c r="F311" s="10"/>
      <c r="G311" s="9"/>
      <c r="H311" s="7"/>
      <c r="I311" s="6">
        <f t="shared" si="3"/>
        <v>0</v>
      </c>
      <c r="K311" s="6"/>
    </row>
    <row r="312" spans="1:9" ht="16.5" thickBot="1">
      <c r="A312" s="31"/>
      <c r="B312" s="115" t="s">
        <v>69</v>
      </c>
      <c r="C312" s="89">
        <f>C288+C305</f>
        <v>1210239</v>
      </c>
      <c r="D312" s="89">
        <f>D288+D305</f>
        <v>1135367</v>
      </c>
      <c r="E312" s="89">
        <f>E288+E305</f>
        <v>457892</v>
      </c>
      <c r="F312" s="89">
        <f>F288+F305</f>
        <v>804408</v>
      </c>
      <c r="G312" s="89">
        <f>E312+F312</f>
        <v>1262300</v>
      </c>
      <c r="H312" s="125">
        <f>((+G312-C312)/C312)</f>
        <v>0.043017123064122045</v>
      </c>
      <c r="I312" s="6">
        <f t="shared" si="3"/>
        <v>52061</v>
      </c>
    </row>
    <row r="313" spans="1:11" ht="15.75">
      <c r="A313" s="31"/>
      <c r="B313" s="1"/>
      <c r="C313" s="11"/>
      <c r="D313" s="11"/>
      <c r="E313" s="11"/>
      <c r="F313" s="11"/>
      <c r="G313" s="11"/>
      <c r="H313" s="12"/>
      <c r="I313" s="6">
        <f t="shared" si="3"/>
        <v>0</v>
      </c>
      <c r="K313" s="42"/>
    </row>
    <row r="314" spans="1:11" ht="15.75">
      <c r="A314" s="31"/>
      <c r="B314" s="1" t="s">
        <v>70</v>
      </c>
      <c r="C314" s="6"/>
      <c r="D314" s="6"/>
      <c r="E314" s="6"/>
      <c r="F314" s="6"/>
      <c r="G314" s="6"/>
      <c r="H314" s="18"/>
      <c r="I314" s="6">
        <f t="shared" si="3"/>
        <v>0</v>
      </c>
      <c r="K314" s="6"/>
    </row>
    <row r="315" spans="1:11" ht="15.75">
      <c r="A315" s="31"/>
      <c r="B315" s="1" t="s">
        <v>533</v>
      </c>
      <c r="C315" s="6"/>
      <c r="D315" s="6"/>
      <c r="E315" s="6"/>
      <c r="F315" s="6"/>
      <c r="G315" s="6"/>
      <c r="H315" s="18"/>
      <c r="I315" s="6">
        <f t="shared" si="3"/>
        <v>0</v>
      </c>
      <c r="K315" s="6"/>
    </row>
    <row r="316" spans="1:11" ht="15.75">
      <c r="A316" s="31" t="s">
        <v>367</v>
      </c>
      <c r="B316" s="38" t="s">
        <v>162</v>
      </c>
      <c r="C316" s="6"/>
      <c r="D316" s="6"/>
      <c r="E316" s="6"/>
      <c r="F316" s="6"/>
      <c r="G316" s="6">
        <f>E316+F316</f>
        <v>0</v>
      </c>
      <c r="H316" s="18" t="e">
        <f>((+G316-C316)/C316)</f>
        <v>#DIV/0!</v>
      </c>
      <c r="I316" s="6">
        <f t="shared" si="3"/>
        <v>0</v>
      </c>
      <c r="K316" s="6"/>
    </row>
    <row r="317" spans="1:11" ht="15.75">
      <c r="A317" s="31" t="s">
        <v>368</v>
      </c>
      <c r="B317" s="38" t="s">
        <v>161</v>
      </c>
      <c r="C317" s="6"/>
      <c r="D317" s="11"/>
      <c r="E317" s="6"/>
      <c r="F317" s="6"/>
      <c r="G317" s="6">
        <f>E317+F317</f>
        <v>0</v>
      </c>
      <c r="H317" s="18" t="e">
        <f>((+G317-C317)/C317)</f>
        <v>#DIV/0!</v>
      </c>
      <c r="I317" s="6">
        <f t="shared" si="3"/>
        <v>0</v>
      </c>
      <c r="J317" s="6"/>
      <c r="K317" s="6"/>
    </row>
    <row r="318" spans="1:11" ht="15.75">
      <c r="A318" s="31" t="s">
        <v>369</v>
      </c>
      <c r="B318" s="38" t="s">
        <v>160</v>
      </c>
      <c r="C318" s="6"/>
      <c r="D318" s="6"/>
      <c r="E318" s="6"/>
      <c r="F318" s="6"/>
      <c r="G318" s="6">
        <f>E318+F318</f>
        <v>0</v>
      </c>
      <c r="H318" s="18" t="e">
        <f>((+G318-C318)/C318)</f>
        <v>#DIV/0!</v>
      </c>
      <c r="I318" s="6">
        <f t="shared" si="3"/>
        <v>0</v>
      </c>
      <c r="J318" s="6"/>
      <c r="K318" s="6"/>
    </row>
    <row r="319" spans="1:11" ht="15.75">
      <c r="A319" s="31"/>
      <c r="B319" s="1" t="s">
        <v>63</v>
      </c>
      <c r="C319" s="6"/>
      <c r="D319" s="6"/>
      <c r="E319" s="6"/>
      <c r="F319" s="6"/>
      <c r="G319" s="6"/>
      <c r="H319" s="18"/>
      <c r="I319" s="6">
        <f t="shared" si="3"/>
        <v>0</v>
      </c>
      <c r="J319" s="6"/>
      <c r="K319" s="6"/>
    </row>
    <row r="320" spans="1:11" ht="15.75">
      <c r="A320" s="31"/>
      <c r="B320" s="6" t="s">
        <v>64</v>
      </c>
      <c r="C320" s="6"/>
      <c r="D320" s="6"/>
      <c r="E320" s="6"/>
      <c r="F320" s="6"/>
      <c r="G320" s="6"/>
      <c r="H320" s="18"/>
      <c r="I320" s="6">
        <f t="shared" si="3"/>
        <v>0</v>
      </c>
      <c r="J320" s="6"/>
      <c r="K320" s="6"/>
    </row>
    <row r="321" spans="1:11" ht="15.75">
      <c r="A321" s="31" t="s">
        <v>436</v>
      </c>
      <c r="B321" s="6" t="s">
        <v>65</v>
      </c>
      <c r="C321" s="6"/>
      <c r="D321" s="6"/>
      <c r="E321" s="6"/>
      <c r="F321" s="6"/>
      <c r="G321" s="6">
        <f>E321+F321</f>
        <v>0</v>
      </c>
      <c r="H321" s="18" t="e">
        <f>((+G321-C321)/C321)</f>
        <v>#DIV/0!</v>
      </c>
      <c r="I321" s="6">
        <f t="shared" si="3"/>
        <v>0</v>
      </c>
      <c r="J321" s="6"/>
      <c r="K321" s="6"/>
    </row>
    <row r="322" spans="1:11" ht="15.75">
      <c r="A322" s="31" t="s">
        <v>439</v>
      </c>
      <c r="B322" s="6" t="s">
        <v>440</v>
      </c>
      <c r="C322" s="6">
        <v>0</v>
      </c>
      <c r="D322" s="6"/>
      <c r="E322" s="6"/>
      <c r="F322" s="6"/>
      <c r="G322" s="6">
        <f>E322+F322</f>
        <v>0</v>
      </c>
      <c r="H322" s="18" t="e">
        <f>((+G322-C322)/C322)</f>
        <v>#DIV/0!</v>
      </c>
      <c r="I322" s="6">
        <f t="shared" si="3"/>
        <v>0</v>
      </c>
      <c r="J322" s="6"/>
      <c r="K322" s="6"/>
    </row>
    <row r="323" spans="1:11" ht="15.75">
      <c r="A323" s="31" t="s">
        <v>437</v>
      </c>
      <c r="B323" s="6" t="s">
        <v>441</v>
      </c>
      <c r="C323" s="83">
        <v>0</v>
      </c>
      <c r="D323" s="83"/>
      <c r="E323" s="83"/>
      <c r="F323" s="83"/>
      <c r="G323" s="83">
        <f>E323+F323</f>
        <v>0</v>
      </c>
      <c r="H323" s="18" t="e">
        <f>((+G323-C323)/C323)</f>
        <v>#DIV/0!</v>
      </c>
      <c r="I323" s="6">
        <f t="shared" si="3"/>
        <v>0</v>
      </c>
      <c r="J323" s="6"/>
      <c r="K323" s="6"/>
    </row>
    <row r="324" spans="1:11" ht="15.75">
      <c r="A324" s="31"/>
      <c r="B324" s="114" t="s">
        <v>72</v>
      </c>
      <c r="C324" s="90">
        <f>SUM(C314:C321)</f>
        <v>0</v>
      </c>
      <c r="D324" s="90">
        <f>SUM(D314:D321)</f>
        <v>0</v>
      </c>
      <c r="E324" s="90">
        <f>SUM(E314:E321)</f>
        <v>0</v>
      </c>
      <c r="F324" s="90">
        <f>SUM(F314:F321)</f>
        <v>0</v>
      </c>
      <c r="G324" s="90">
        <f>SUM(G314:G321)</f>
        <v>0</v>
      </c>
      <c r="H324" s="118" t="e">
        <f>((+G324-C324)/C324)</f>
        <v>#DIV/0!</v>
      </c>
      <c r="I324" s="6">
        <f t="shared" si="3"/>
        <v>0</v>
      </c>
      <c r="J324" s="6"/>
      <c r="K324" s="6"/>
    </row>
    <row r="325" spans="1:11" ht="15.75">
      <c r="A325" s="31"/>
      <c r="B325" s="108"/>
      <c r="C325" s="186"/>
      <c r="D325" s="186"/>
      <c r="E325" s="186"/>
      <c r="F325" s="186"/>
      <c r="G325" s="186"/>
      <c r="H325" s="120"/>
      <c r="I325" s="6">
        <f aca="true" t="shared" si="6" ref="I325:I359">+G325-C325</f>
        <v>0</v>
      </c>
      <c r="J325" s="6"/>
      <c r="K325" s="6"/>
    </row>
    <row r="326" spans="1:11" ht="15.75">
      <c r="A326" t="s">
        <v>620</v>
      </c>
      <c r="B326" s="1" t="s">
        <v>621</v>
      </c>
      <c r="C326" s="19"/>
      <c r="D326" s="19"/>
      <c r="E326" s="19"/>
      <c r="F326" s="19"/>
      <c r="G326" s="19"/>
      <c r="H326" s="18"/>
      <c r="I326" s="6">
        <f t="shared" si="6"/>
        <v>0</v>
      </c>
      <c r="J326" s="197"/>
      <c r="K326" s="197"/>
    </row>
    <row r="327" spans="1:11" ht="15">
      <c r="A327" t="s">
        <v>622</v>
      </c>
      <c r="B327" s="82" t="s">
        <v>623</v>
      </c>
      <c r="C327" s="90">
        <v>40000</v>
      </c>
      <c r="D327" s="90">
        <v>40000</v>
      </c>
      <c r="E327" s="90"/>
      <c r="F327" s="90">
        <v>40000</v>
      </c>
      <c r="G327" s="82">
        <f>E327+F327</f>
        <v>40000</v>
      </c>
      <c r="H327" s="118">
        <f>((+G327-C327)/C327)</f>
        <v>0</v>
      </c>
      <c r="I327" s="6">
        <f t="shared" si="6"/>
        <v>0</v>
      </c>
      <c r="J327" s="6"/>
      <c r="K327" s="6"/>
    </row>
    <row r="328" spans="1:11" ht="15.75">
      <c r="A328" s="31"/>
      <c r="B328" s="108"/>
      <c r="C328" s="186"/>
      <c r="D328" s="186"/>
      <c r="E328" s="186"/>
      <c r="F328" s="186"/>
      <c r="G328" s="186"/>
      <c r="H328" s="120"/>
      <c r="I328" s="6">
        <f t="shared" si="6"/>
        <v>0</v>
      </c>
      <c r="J328" s="6"/>
      <c r="K328" s="6"/>
    </row>
    <row r="329" spans="1:11" ht="15.75">
      <c r="A329" s="31" t="s">
        <v>446</v>
      </c>
      <c r="B329" s="1" t="s">
        <v>73</v>
      </c>
      <c r="C329" s="6"/>
      <c r="D329" s="6"/>
      <c r="E329" s="6"/>
      <c r="F329" s="6"/>
      <c r="G329" s="6"/>
      <c r="H329" s="18"/>
      <c r="I329" s="6">
        <f t="shared" si="6"/>
        <v>0</v>
      </c>
      <c r="J329" s="6"/>
      <c r="K329" s="6"/>
    </row>
    <row r="330" spans="1:11" ht="15.75">
      <c r="A330" s="31"/>
      <c r="B330" s="1" t="s">
        <v>74</v>
      </c>
      <c r="C330" s="6"/>
      <c r="D330" s="6"/>
      <c r="E330" s="6"/>
      <c r="F330" s="6"/>
      <c r="G330" s="6"/>
      <c r="H330" s="18"/>
      <c r="I330" s="6">
        <f t="shared" si="6"/>
        <v>0</v>
      </c>
      <c r="K330" s="6"/>
    </row>
    <row r="331" spans="1:11" ht="15.75">
      <c r="A331" s="31" t="s">
        <v>448</v>
      </c>
      <c r="B331" s="6" t="s">
        <v>75</v>
      </c>
      <c r="C331" s="6"/>
      <c r="D331" s="6"/>
      <c r="E331" s="6"/>
      <c r="F331" s="6"/>
      <c r="G331" s="6"/>
      <c r="H331" s="18"/>
      <c r="I331" s="6">
        <f t="shared" si="6"/>
        <v>0</v>
      </c>
      <c r="K331" s="6"/>
    </row>
    <row r="332" spans="1:11" ht="15.75">
      <c r="A332" s="31" t="s">
        <v>447</v>
      </c>
      <c r="B332" s="6" t="s">
        <v>51</v>
      </c>
      <c r="C332" s="6">
        <v>7253</v>
      </c>
      <c r="D332" s="6">
        <v>7253</v>
      </c>
      <c r="E332" s="6"/>
      <c r="F332" s="6">
        <v>9284</v>
      </c>
      <c r="G332" s="6">
        <f>E332+F332</f>
        <v>9284</v>
      </c>
      <c r="H332" s="18">
        <f>((+G332-C332)/C332)</f>
        <v>0.2800220598373087</v>
      </c>
      <c r="I332" s="6">
        <f t="shared" si="6"/>
        <v>2031</v>
      </c>
      <c r="J332" s="6"/>
      <c r="K332" s="6"/>
    </row>
    <row r="333" spans="1:11" ht="15.75">
      <c r="A333" s="31"/>
      <c r="B333" s="6"/>
      <c r="C333" s="6"/>
      <c r="D333" s="6"/>
      <c r="E333" s="6"/>
      <c r="F333" s="6"/>
      <c r="G333" s="6"/>
      <c r="H333" s="18"/>
      <c r="I333" s="6">
        <f t="shared" si="6"/>
        <v>0</v>
      </c>
      <c r="J333" s="6"/>
      <c r="K333" s="6"/>
    </row>
    <row r="334" spans="1:11" ht="15.75">
      <c r="A334" s="31" t="s">
        <v>528</v>
      </c>
      <c r="B334" s="6" t="s">
        <v>529</v>
      </c>
      <c r="C334" s="6"/>
      <c r="D334" s="6"/>
      <c r="E334" s="6"/>
      <c r="F334" s="6"/>
      <c r="G334" s="6"/>
      <c r="H334" s="18"/>
      <c r="I334" s="6">
        <f t="shared" si="6"/>
        <v>0</v>
      </c>
      <c r="J334" s="6"/>
      <c r="K334" s="6"/>
    </row>
    <row r="335" spans="1:11" ht="15.75">
      <c r="A335" s="31" t="s">
        <v>532</v>
      </c>
      <c r="B335" s="6" t="s">
        <v>530</v>
      </c>
      <c r="C335" s="6">
        <v>3868</v>
      </c>
      <c r="D335" s="6">
        <v>3868</v>
      </c>
      <c r="E335" s="6"/>
      <c r="F335" s="6">
        <v>3435</v>
      </c>
      <c r="G335" s="6">
        <f>E335+F335</f>
        <v>3435</v>
      </c>
      <c r="H335" s="18">
        <f>((+G335-C335)/C335)</f>
        <v>-0.11194415718717683</v>
      </c>
      <c r="I335" s="6">
        <f t="shared" si="6"/>
        <v>-433</v>
      </c>
      <c r="J335" s="6"/>
      <c r="K335" s="6"/>
    </row>
    <row r="336" spans="1:11" ht="15.75">
      <c r="A336" s="31" t="s">
        <v>532</v>
      </c>
      <c r="B336" s="6" t="s">
        <v>531</v>
      </c>
      <c r="C336" s="6">
        <v>1300</v>
      </c>
      <c r="D336" s="6">
        <v>1300</v>
      </c>
      <c r="E336" s="6"/>
      <c r="F336" s="6">
        <v>1260</v>
      </c>
      <c r="G336" s="6">
        <f>E336+F336</f>
        <v>1260</v>
      </c>
      <c r="H336" s="18">
        <f>((+G336-C336)/C336)</f>
        <v>-0.03076923076923077</v>
      </c>
      <c r="I336" s="6">
        <f t="shared" si="6"/>
        <v>-40</v>
      </c>
      <c r="J336" s="6"/>
      <c r="K336" s="6"/>
    </row>
    <row r="337" spans="1:11" ht="15.75">
      <c r="A337" s="31" t="s">
        <v>577</v>
      </c>
      <c r="B337" s="6" t="s">
        <v>540</v>
      </c>
      <c r="C337" s="6"/>
      <c r="D337" s="6"/>
      <c r="E337" s="6"/>
      <c r="F337" s="6"/>
      <c r="G337" s="6"/>
      <c r="H337" s="18"/>
      <c r="I337" s="6">
        <f t="shared" si="6"/>
        <v>0</v>
      </c>
      <c r="J337" s="6"/>
      <c r="K337" s="6"/>
    </row>
    <row r="338" spans="1:11" ht="15.75">
      <c r="A338" s="31" t="s">
        <v>578</v>
      </c>
      <c r="B338" s="6" t="s">
        <v>51</v>
      </c>
      <c r="C338" s="6"/>
      <c r="D338" s="6"/>
      <c r="E338" s="6"/>
      <c r="F338" s="6"/>
      <c r="G338" s="6">
        <f>E338+F338</f>
        <v>0</v>
      </c>
      <c r="H338" s="18" t="e">
        <f>((+G338-C338)/C338)</f>
        <v>#DIV/0!</v>
      </c>
      <c r="I338" s="6">
        <f t="shared" si="6"/>
        <v>0</v>
      </c>
      <c r="J338" s="6"/>
      <c r="K338" s="6"/>
    </row>
    <row r="339" spans="1:11" ht="15.75">
      <c r="A339" s="31" t="s">
        <v>654</v>
      </c>
      <c r="B339" s="6" t="s">
        <v>673</v>
      </c>
      <c r="C339" s="6">
        <v>928</v>
      </c>
      <c r="D339" s="6">
        <v>928</v>
      </c>
      <c r="E339" s="6"/>
      <c r="F339" s="6">
        <v>1694</v>
      </c>
      <c r="G339" s="6">
        <f>E339+F339</f>
        <v>1694</v>
      </c>
      <c r="H339" s="18">
        <f>((+G339-C339)/C339)</f>
        <v>0.8254310344827587</v>
      </c>
      <c r="I339" s="6">
        <f t="shared" si="6"/>
        <v>766</v>
      </c>
      <c r="J339" s="6"/>
      <c r="K339" s="6"/>
    </row>
    <row r="340" spans="1:11" ht="15.75">
      <c r="A340" s="31" t="s">
        <v>655</v>
      </c>
      <c r="B340" s="6" t="s">
        <v>674</v>
      </c>
      <c r="C340" s="6"/>
      <c r="D340" s="6"/>
      <c r="E340" s="6"/>
      <c r="F340" s="6"/>
      <c r="G340" s="6">
        <f>E340+F340</f>
        <v>0</v>
      </c>
      <c r="H340" s="18" t="e">
        <f>((+G340-C340)/C340)</f>
        <v>#DIV/0!</v>
      </c>
      <c r="I340" s="6">
        <f t="shared" si="6"/>
        <v>0</v>
      </c>
      <c r="J340" s="6"/>
      <c r="K340" s="6"/>
    </row>
    <row r="341" spans="1:11" ht="15.75">
      <c r="A341" s="31" t="s">
        <v>656</v>
      </c>
      <c r="B341" s="6" t="s">
        <v>675</v>
      </c>
      <c r="C341" s="6">
        <v>5500</v>
      </c>
      <c r="D341" s="6">
        <v>5500</v>
      </c>
      <c r="E341" s="6"/>
      <c r="F341" s="6"/>
      <c r="G341" s="6">
        <f>E341+F341</f>
        <v>0</v>
      </c>
      <c r="H341" s="18">
        <f>((+G341-C341)/C341)</f>
        <v>-1</v>
      </c>
      <c r="I341" s="6">
        <f t="shared" si="6"/>
        <v>-5500</v>
      </c>
      <c r="J341" s="6"/>
      <c r="K341" s="6"/>
    </row>
    <row r="342" spans="1:11" ht="15.75">
      <c r="A342" s="31" t="s">
        <v>657</v>
      </c>
      <c r="B342" s="6" t="s">
        <v>676</v>
      </c>
      <c r="C342" s="6"/>
      <c r="D342" s="6"/>
      <c r="E342" s="6"/>
      <c r="F342" s="6"/>
      <c r="G342" s="6">
        <f>E342+F342</f>
        <v>0</v>
      </c>
      <c r="H342" s="18" t="e">
        <f>((+G342-C342)/C342)</f>
        <v>#DIV/0!</v>
      </c>
      <c r="I342" s="6">
        <f t="shared" si="6"/>
        <v>0</v>
      </c>
      <c r="J342" s="6"/>
      <c r="K342" s="6"/>
    </row>
    <row r="343" spans="1:11" ht="15.75">
      <c r="A343" s="31"/>
      <c r="B343" s="6"/>
      <c r="C343" s="6"/>
      <c r="D343" s="6"/>
      <c r="E343" s="6"/>
      <c r="F343" s="6"/>
      <c r="G343" s="6"/>
      <c r="H343" s="18"/>
      <c r="I343" s="6">
        <f t="shared" si="6"/>
        <v>0</v>
      </c>
      <c r="J343" s="6"/>
      <c r="K343" s="6"/>
    </row>
    <row r="344" spans="1:11" ht="17.25">
      <c r="A344" s="31" t="s">
        <v>449</v>
      </c>
      <c r="B344" s="6" t="s">
        <v>189</v>
      </c>
      <c r="C344" s="77"/>
      <c r="D344" s="77"/>
      <c r="E344" s="77"/>
      <c r="F344" s="77"/>
      <c r="G344" s="6">
        <f>E344+F344</f>
        <v>0</v>
      </c>
      <c r="H344" s="18" t="e">
        <f>((+G344-C344)/C344)</f>
        <v>#DIV/0!</v>
      </c>
      <c r="I344" s="6">
        <f t="shared" si="6"/>
        <v>0</v>
      </c>
      <c r="J344" s="6"/>
      <c r="K344" s="6"/>
    </row>
    <row r="345" spans="1:11" ht="15.75">
      <c r="A345" s="31"/>
      <c r="B345" s="114" t="s">
        <v>76</v>
      </c>
      <c r="C345" s="82">
        <f>SUM(C331:C344)</f>
        <v>18849</v>
      </c>
      <c r="D345" s="82">
        <f>SUM(D331:D344)</f>
        <v>18849</v>
      </c>
      <c r="E345" s="82">
        <f>SUM(E331:E344)</f>
        <v>0</v>
      </c>
      <c r="F345" s="82">
        <f>SUM(F331:F344)</f>
        <v>15673</v>
      </c>
      <c r="G345" s="82">
        <f>SUM(G331:G344)</f>
        <v>15673</v>
      </c>
      <c r="H345" s="118">
        <f>((+G345-C345)/C345)</f>
        <v>-0.16849700249350097</v>
      </c>
      <c r="I345" s="6">
        <f t="shared" si="6"/>
        <v>-3176</v>
      </c>
      <c r="J345" s="6"/>
      <c r="K345" s="6"/>
    </row>
    <row r="346" spans="1:11" ht="18">
      <c r="A346" s="31"/>
      <c r="B346" s="6"/>
      <c r="F346" s="24"/>
      <c r="G346" s="81"/>
      <c r="I346" s="6">
        <f t="shared" si="6"/>
        <v>0</v>
      </c>
      <c r="J346" s="6"/>
      <c r="K346" s="6"/>
    </row>
    <row r="347" spans="1:11" ht="15.75">
      <c r="A347" s="31"/>
      <c r="B347" s="114" t="s">
        <v>77</v>
      </c>
      <c r="C347" s="82">
        <f>C324+C345+C327</f>
        <v>58849</v>
      </c>
      <c r="D347" s="82">
        <f>D324+D345+D327</f>
        <v>58849</v>
      </c>
      <c r="E347" s="82">
        <f>E324+E345+E327</f>
        <v>0</v>
      </c>
      <c r="F347" s="82">
        <f>F324+F345+F327</f>
        <v>55673</v>
      </c>
      <c r="G347" s="82">
        <f>G324+G345+G327</f>
        <v>55673</v>
      </c>
      <c r="H347" s="118">
        <f>((+G347-C347)/C347)</f>
        <v>-0.05396863158252477</v>
      </c>
      <c r="I347" s="6">
        <f t="shared" si="6"/>
        <v>-3176</v>
      </c>
      <c r="J347" s="6"/>
      <c r="K347" s="6"/>
    </row>
    <row r="348" spans="1:11" ht="18">
      <c r="A348" s="31"/>
      <c r="B348" s="6" t="s">
        <v>56</v>
      </c>
      <c r="C348" s="6"/>
      <c r="D348" s="6"/>
      <c r="E348" s="6"/>
      <c r="F348" s="6"/>
      <c r="G348" s="80"/>
      <c r="H348" s="18"/>
      <c r="I348" s="6">
        <f t="shared" si="6"/>
        <v>0</v>
      </c>
      <c r="J348" s="6"/>
      <c r="K348" s="6"/>
    </row>
    <row r="349" spans="1:11" ht="15.75">
      <c r="A349" s="31"/>
      <c r="B349" s="88" t="s">
        <v>57</v>
      </c>
      <c r="C349" s="88">
        <v>0</v>
      </c>
      <c r="D349" s="88">
        <v>0</v>
      </c>
      <c r="E349" s="88">
        <f>SUM(E315:E346)</f>
        <v>0</v>
      </c>
      <c r="F349" s="88"/>
      <c r="G349" s="88">
        <f>E349+F349</f>
        <v>0</v>
      </c>
      <c r="H349" s="124" t="e">
        <f>((+G349-C349)/C349)</f>
        <v>#DIV/0!</v>
      </c>
      <c r="I349" s="6">
        <f t="shared" si="6"/>
        <v>0</v>
      </c>
      <c r="J349" s="6"/>
      <c r="K349" s="6"/>
    </row>
    <row r="350" spans="1:11" ht="15.75">
      <c r="A350" s="31"/>
      <c r="B350" s="83" t="s">
        <v>58</v>
      </c>
      <c r="C350" s="83">
        <f>C347-C349</f>
        <v>58849</v>
      </c>
      <c r="D350" s="83">
        <f>D347-D349</f>
        <v>58849</v>
      </c>
      <c r="E350" s="83">
        <f>E347</f>
        <v>0</v>
      </c>
      <c r="F350" s="83">
        <f>F347</f>
        <v>55673</v>
      </c>
      <c r="G350" s="83">
        <f>E350+F350</f>
        <v>55673</v>
      </c>
      <c r="H350" s="119">
        <f>((+G350-C350)/C350)</f>
        <v>-0.05396863158252477</v>
      </c>
      <c r="I350" s="6">
        <f t="shared" si="6"/>
        <v>-3176</v>
      </c>
      <c r="J350" s="6"/>
      <c r="K350" s="6"/>
    </row>
    <row r="351" spans="1:11" ht="15.75">
      <c r="A351" s="31"/>
      <c r="B351" s="6"/>
      <c r="C351" s="17"/>
      <c r="D351" s="17"/>
      <c r="E351" s="6"/>
      <c r="F351" s="6"/>
      <c r="G351" s="6"/>
      <c r="H351" s="18"/>
      <c r="I351" s="6">
        <f t="shared" si="6"/>
        <v>0</v>
      </c>
      <c r="J351" s="6"/>
      <c r="K351" s="6"/>
    </row>
    <row r="352" spans="1:11" ht="15.75">
      <c r="A352" s="31"/>
      <c r="B352" s="1" t="s">
        <v>78</v>
      </c>
      <c r="C352" s="6"/>
      <c r="D352" s="6"/>
      <c r="E352" s="6"/>
      <c r="F352" s="6"/>
      <c r="G352" s="6"/>
      <c r="H352" s="18"/>
      <c r="I352" s="6">
        <f t="shared" si="6"/>
        <v>0</v>
      </c>
      <c r="J352" s="6"/>
      <c r="K352" s="6"/>
    </row>
    <row r="353" spans="1:12" ht="15.75">
      <c r="A353" s="31" t="s">
        <v>451</v>
      </c>
      <c r="B353" s="6" t="s">
        <v>452</v>
      </c>
      <c r="C353" s="6"/>
      <c r="D353" s="6"/>
      <c r="E353" s="6"/>
      <c r="F353" s="6"/>
      <c r="G353" s="6">
        <f>E353+F353</f>
        <v>0</v>
      </c>
      <c r="H353" s="18" t="e">
        <f>((+G353-C353)/C353)</f>
        <v>#DIV/0!</v>
      </c>
      <c r="I353" s="6">
        <f t="shared" si="6"/>
        <v>0</v>
      </c>
      <c r="J353" s="6"/>
      <c r="K353" s="216"/>
      <c r="L353" s="216"/>
    </row>
    <row r="354" spans="1:12" ht="15.75">
      <c r="A354" s="31" t="s">
        <v>450</v>
      </c>
      <c r="B354" s="6" t="s">
        <v>79</v>
      </c>
      <c r="C354" s="6">
        <v>70000</v>
      </c>
      <c r="D354" s="6">
        <v>70000</v>
      </c>
      <c r="E354" s="6"/>
      <c r="F354" s="6">
        <f>110000+76000</f>
        <v>186000</v>
      </c>
      <c r="G354" s="6">
        <f aca="true" t="shared" si="7" ref="G354:G361">E354+F354</f>
        <v>186000</v>
      </c>
      <c r="H354" s="18">
        <f aca="true" t="shared" si="8" ref="H354:H361">((+G354-C354)/C354)</f>
        <v>1.6571428571428573</v>
      </c>
      <c r="I354" s="6">
        <f t="shared" si="6"/>
        <v>116000</v>
      </c>
      <c r="J354" s="20"/>
      <c r="K354" s="216"/>
      <c r="L354" s="216"/>
    </row>
    <row r="355" spans="1:12" ht="15.75">
      <c r="A355" s="31" t="s">
        <v>627</v>
      </c>
      <c r="B355" s="6" t="s">
        <v>534</v>
      </c>
      <c r="C355" s="6">
        <v>20000</v>
      </c>
      <c r="D355" s="6">
        <v>5489</v>
      </c>
      <c r="E355" s="6"/>
      <c r="F355" s="6">
        <v>30000</v>
      </c>
      <c r="G355" s="6">
        <f t="shared" si="7"/>
        <v>30000</v>
      </c>
      <c r="H355" s="18">
        <f t="shared" si="8"/>
        <v>0.5</v>
      </c>
      <c r="I355" s="1">
        <f t="shared" si="6"/>
        <v>10000</v>
      </c>
      <c r="J355" s="6"/>
      <c r="K355" s="197"/>
      <c r="L355" s="206"/>
    </row>
    <row r="356" spans="1:11" ht="15.75">
      <c r="A356" s="31" t="s">
        <v>628</v>
      </c>
      <c r="B356" s="6" t="s">
        <v>624</v>
      </c>
      <c r="C356" s="6">
        <v>15000</v>
      </c>
      <c r="D356" s="6">
        <v>3104</v>
      </c>
      <c r="E356" s="6"/>
      <c r="F356" s="6">
        <v>15000</v>
      </c>
      <c r="G356" s="6">
        <f t="shared" si="7"/>
        <v>15000</v>
      </c>
      <c r="H356" s="18"/>
      <c r="I356" s="6">
        <f t="shared" si="6"/>
        <v>0</v>
      </c>
      <c r="J356" s="6"/>
      <c r="K356" s="211">
        <f>+D455</f>
        <v>0.0044252547302191525</v>
      </c>
    </row>
    <row r="357" spans="1:12" ht="15.75">
      <c r="A357" s="31"/>
      <c r="B357" s="6"/>
      <c r="C357" s="6"/>
      <c r="D357" s="6"/>
      <c r="E357" s="6"/>
      <c r="F357" s="6"/>
      <c r="G357" s="6">
        <f t="shared" si="7"/>
        <v>0</v>
      </c>
      <c r="H357" s="18" t="e">
        <f t="shared" si="8"/>
        <v>#DIV/0!</v>
      </c>
      <c r="I357" s="6">
        <f t="shared" si="6"/>
        <v>0</v>
      </c>
      <c r="J357" s="6"/>
      <c r="K357" s="11"/>
      <c r="L357" s="30"/>
    </row>
    <row r="358" spans="1:11" ht="15.75">
      <c r="A358" s="31" t="s">
        <v>459</v>
      </c>
      <c r="B358" s="6" t="s">
        <v>682</v>
      </c>
      <c r="C358" s="6">
        <v>300000</v>
      </c>
      <c r="D358" s="6">
        <v>300000</v>
      </c>
      <c r="E358" s="6"/>
      <c r="F358" s="6"/>
      <c r="G358" s="6">
        <f t="shared" si="7"/>
        <v>0</v>
      </c>
      <c r="H358" s="18">
        <f t="shared" si="8"/>
        <v>-1</v>
      </c>
      <c r="I358" s="6">
        <f t="shared" si="6"/>
        <v>-300000</v>
      </c>
      <c r="J358" s="6"/>
      <c r="K358" s="6"/>
    </row>
    <row r="359" spans="1:11" ht="15.75">
      <c r="A359" s="31" t="s">
        <v>680</v>
      </c>
      <c r="B359" s="6" t="s">
        <v>681</v>
      </c>
      <c r="C359" s="6">
        <v>120000</v>
      </c>
      <c r="D359" s="6">
        <v>120000</v>
      </c>
      <c r="E359" s="6"/>
      <c r="F359" s="6"/>
      <c r="G359" s="6">
        <f t="shared" si="7"/>
        <v>0</v>
      </c>
      <c r="H359" s="18">
        <f t="shared" si="8"/>
        <v>-1</v>
      </c>
      <c r="I359" s="6">
        <f t="shared" si="6"/>
        <v>-120000</v>
      </c>
      <c r="J359" s="6"/>
      <c r="K359" s="6"/>
    </row>
    <row r="360" spans="1:12" ht="38.25" customHeight="1">
      <c r="A360" s="31" t="s">
        <v>459</v>
      </c>
      <c r="B360" s="6" t="s">
        <v>80</v>
      </c>
      <c r="C360" s="41">
        <v>0</v>
      </c>
      <c r="D360" s="41"/>
      <c r="E360" s="6"/>
      <c r="F360" s="41"/>
      <c r="G360" s="6">
        <f t="shared" si="7"/>
        <v>0</v>
      </c>
      <c r="H360" s="18" t="e">
        <f t="shared" si="8"/>
        <v>#DIV/0!</v>
      </c>
      <c r="I360" s="209"/>
      <c r="J360" s="209"/>
      <c r="K360" s="13"/>
      <c r="L360" s="13"/>
    </row>
    <row r="361" spans="1:11" ht="15.75">
      <c r="A361" s="31"/>
      <c r="B361" s="114" t="s">
        <v>81</v>
      </c>
      <c r="C361" s="82">
        <f>SUM(C354:C360)</f>
        <v>525000</v>
      </c>
      <c r="D361" s="82">
        <f>SUM(D354:D360)</f>
        <v>498593</v>
      </c>
      <c r="E361" s="82"/>
      <c r="F361" s="82">
        <f>SUM(F352:F360)</f>
        <v>231000</v>
      </c>
      <c r="G361" s="82">
        <f t="shared" si="7"/>
        <v>231000</v>
      </c>
      <c r="H361" s="118">
        <f t="shared" si="8"/>
        <v>-0.56</v>
      </c>
      <c r="I361" s="6"/>
      <c r="J361" s="6"/>
      <c r="K361" s="6"/>
    </row>
    <row r="362" spans="1:11" ht="15.75">
      <c r="A362" s="31"/>
      <c r="B362" s="1"/>
      <c r="C362" s="4" t="s">
        <v>41</v>
      </c>
      <c r="D362" s="6"/>
      <c r="E362" s="214" t="s">
        <v>692</v>
      </c>
      <c r="F362" s="214"/>
      <c r="G362" s="214"/>
      <c r="H362" s="18"/>
      <c r="I362" s="6"/>
      <c r="J362" s="6"/>
      <c r="K362" s="6"/>
    </row>
    <row r="363" spans="1:11" ht="15.75">
      <c r="A363" s="31"/>
      <c r="B363" s="1"/>
      <c r="C363" s="4" t="s">
        <v>42</v>
      </c>
      <c r="D363" s="4" t="s">
        <v>43</v>
      </c>
      <c r="E363" s="8" t="s">
        <v>44</v>
      </c>
      <c r="F363" s="8" t="s">
        <v>45</v>
      </c>
      <c r="G363" s="6"/>
      <c r="H363" s="7" t="s">
        <v>9</v>
      </c>
      <c r="I363" s="6"/>
      <c r="J363" s="6"/>
      <c r="K363" s="6"/>
    </row>
    <row r="364" spans="1:11" ht="15.75">
      <c r="A364" s="31"/>
      <c r="B364" s="1"/>
      <c r="C364" s="35">
        <v>2009</v>
      </c>
      <c r="D364" s="35">
        <v>2009</v>
      </c>
      <c r="E364" s="10" t="s">
        <v>47</v>
      </c>
      <c r="F364" s="10" t="s">
        <v>48</v>
      </c>
      <c r="G364" s="10" t="s">
        <v>41</v>
      </c>
      <c r="H364" s="7" t="s">
        <v>13</v>
      </c>
      <c r="I364" s="6"/>
      <c r="J364" s="6"/>
      <c r="K364" s="6"/>
    </row>
    <row r="365" spans="1:11" ht="15.75">
      <c r="A365" s="31"/>
      <c r="B365" s="1" t="s">
        <v>82</v>
      </c>
      <c r="C365" s="11"/>
      <c r="D365" s="11"/>
      <c r="E365" s="6"/>
      <c r="F365" s="11"/>
      <c r="G365" s="11"/>
      <c r="H365" s="12"/>
      <c r="I365" s="6"/>
      <c r="J365" s="6"/>
      <c r="K365" s="6"/>
    </row>
    <row r="366" spans="1:11" ht="15.75">
      <c r="A366" s="31" t="s">
        <v>458</v>
      </c>
      <c r="B366" s="6" t="s">
        <v>453</v>
      </c>
      <c r="C366" s="11"/>
      <c r="D366" s="11"/>
      <c r="E366" s="6"/>
      <c r="F366" s="11"/>
      <c r="G366" s="11"/>
      <c r="H366" s="12"/>
      <c r="I366" s="6"/>
      <c r="J366" s="11" t="s">
        <v>694</v>
      </c>
      <c r="K366" s="6"/>
    </row>
    <row r="367" spans="1:14" ht="15.75">
      <c r="A367" s="31" t="s">
        <v>457</v>
      </c>
      <c r="B367" s="6" t="s">
        <v>83</v>
      </c>
      <c r="C367" s="6">
        <v>235250</v>
      </c>
      <c r="D367" s="6">
        <v>235250</v>
      </c>
      <c r="E367" s="6"/>
      <c r="F367" s="6">
        <f>151100</f>
        <v>151100</v>
      </c>
      <c r="G367" s="6">
        <f>E367+F367</f>
        <v>151100</v>
      </c>
      <c r="H367" s="18">
        <f>((+G367-C367)/C367)</f>
        <v>-0.35770456960680125</v>
      </c>
      <c r="I367" s="6">
        <f aca="true" t="shared" si="9" ref="I367:I389">+G367-C367</f>
        <v>-84150</v>
      </c>
      <c r="J367" s="6" t="s">
        <v>647</v>
      </c>
      <c r="K367" s="6">
        <v>24564</v>
      </c>
      <c r="N367" s="6"/>
    </row>
    <row r="368" spans="1:14" ht="15.75">
      <c r="A368" s="31" t="s">
        <v>456</v>
      </c>
      <c r="B368" s="6" t="s">
        <v>454</v>
      </c>
      <c r="C368" s="6"/>
      <c r="D368" s="6"/>
      <c r="E368" s="6"/>
      <c r="F368" s="6"/>
      <c r="G368" s="6"/>
      <c r="H368" s="18"/>
      <c r="I368" s="6">
        <f t="shared" si="9"/>
        <v>0</v>
      </c>
      <c r="J368" s="6" t="s">
        <v>648</v>
      </c>
      <c r="K368" s="11">
        <v>3685</v>
      </c>
      <c r="N368" s="6"/>
    </row>
    <row r="369" spans="1:14" ht="15.75">
      <c r="A369" s="31" t="s">
        <v>455</v>
      </c>
      <c r="B369" s="6" t="s">
        <v>84</v>
      </c>
      <c r="C369" s="6">
        <v>75165</v>
      </c>
      <c r="D369" s="6">
        <v>75165</v>
      </c>
      <c r="E369" s="6"/>
      <c r="F369" s="6">
        <v>21960</v>
      </c>
      <c r="G369" s="6">
        <f>E369+F369</f>
        <v>21960</v>
      </c>
      <c r="H369" s="18">
        <f>((+G369-C369)/C369)</f>
        <v>-0.7078427459588904</v>
      </c>
      <c r="I369" s="6">
        <f t="shared" si="9"/>
        <v>-53205</v>
      </c>
      <c r="J369" s="6"/>
      <c r="K369" s="6">
        <f>SUM(K367:K368)</f>
        <v>28249</v>
      </c>
      <c r="N369" s="6"/>
    </row>
    <row r="370" spans="1:11" ht="15.75" customHeight="1">
      <c r="A370" s="31" t="s">
        <v>460</v>
      </c>
      <c r="B370" s="6" t="s">
        <v>461</v>
      </c>
      <c r="C370" s="6"/>
      <c r="D370" s="6"/>
      <c r="E370" s="6"/>
      <c r="F370" s="6"/>
      <c r="G370" s="6">
        <f>E370+F370</f>
        <v>0</v>
      </c>
      <c r="H370" s="18" t="e">
        <f>((+G370-C370)/C370)</f>
        <v>#DIV/0!</v>
      </c>
      <c r="I370" s="6">
        <f t="shared" si="9"/>
        <v>0</v>
      </c>
      <c r="J370" s="6"/>
      <c r="K370" s="6"/>
    </row>
    <row r="371" spans="1:16" ht="28.5" customHeight="1">
      <c r="A371" s="31"/>
      <c r="B371" s="1"/>
      <c r="C371" s="11"/>
      <c r="D371" s="6"/>
      <c r="E371" s="6"/>
      <c r="F371" s="11"/>
      <c r="G371" s="11"/>
      <c r="H371" s="12"/>
      <c r="I371" s="6">
        <f t="shared" si="9"/>
        <v>0</v>
      </c>
      <c r="J371" s="215"/>
      <c r="K371" s="215"/>
      <c r="L371" s="215"/>
      <c r="M371" s="215"/>
      <c r="N371" s="215"/>
      <c r="O371" s="215"/>
      <c r="P371" s="215"/>
    </row>
    <row r="372" spans="1:11" ht="15.75">
      <c r="A372" s="31"/>
      <c r="B372" s="114" t="s">
        <v>85</v>
      </c>
      <c r="C372" s="82">
        <f>SUM(C367:C371)</f>
        <v>310415</v>
      </c>
      <c r="D372" s="82">
        <f>SUM(D367:D371)</f>
        <v>310415</v>
      </c>
      <c r="E372" s="82"/>
      <c r="F372" s="82">
        <f>SUM(F367:F371)</f>
        <v>173060</v>
      </c>
      <c r="G372" s="82">
        <f>SUM(G367:G371)</f>
        <v>173060</v>
      </c>
      <c r="H372" s="118">
        <f>((+G372-C372)/C372)</f>
        <v>-0.4424882818162782</v>
      </c>
      <c r="I372" s="6">
        <f t="shared" si="9"/>
        <v>-137355</v>
      </c>
      <c r="J372" s="6"/>
      <c r="K372" s="6"/>
    </row>
    <row r="373" spans="1:11" ht="15.75">
      <c r="A373" s="31"/>
      <c r="B373" s="6"/>
      <c r="C373" s="10"/>
      <c r="D373" s="34"/>
      <c r="E373" s="10"/>
      <c r="F373" s="10"/>
      <c r="G373" s="10"/>
      <c r="H373" s="7"/>
      <c r="I373" s="6">
        <f t="shared" si="9"/>
        <v>0</v>
      </c>
      <c r="J373" s="42"/>
      <c r="K373" s="6"/>
    </row>
    <row r="374" spans="1:11" ht="15.75">
      <c r="A374" s="31"/>
      <c r="B374" s="1" t="s">
        <v>467</v>
      </c>
      <c r="C374" s="6"/>
      <c r="D374" s="6"/>
      <c r="E374" s="6"/>
      <c r="F374" s="6"/>
      <c r="G374" s="6"/>
      <c r="H374" s="18"/>
      <c r="I374" s="6">
        <f t="shared" si="9"/>
        <v>0</v>
      </c>
      <c r="J374" s="6"/>
      <c r="K374" s="6"/>
    </row>
    <row r="375" spans="1:11" ht="15.75">
      <c r="A375" s="31"/>
      <c r="B375" s="1" t="s">
        <v>468</v>
      </c>
      <c r="C375" s="6"/>
      <c r="D375" s="6"/>
      <c r="E375" s="6"/>
      <c r="F375" s="6"/>
      <c r="G375" s="6"/>
      <c r="H375" s="18"/>
      <c r="I375" s="6">
        <f t="shared" si="9"/>
        <v>0</v>
      </c>
      <c r="J375" s="6"/>
      <c r="K375" s="6"/>
    </row>
    <row r="376" spans="1:11" ht="15.75">
      <c r="A376" s="31"/>
      <c r="B376" s="1" t="s">
        <v>61</v>
      </c>
      <c r="C376" s="6"/>
      <c r="D376" s="6"/>
      <c r="E376" s="6"/>
      <c r="F376" s="6"/>
      <c r="G376" s="6"/>
      <c r="H376" s="18"/>
      <c r="I376" s="6">
        <f t="shared" si="9"/>
        <v>0</v>
      </c>
      <c r="J376" s="138"/>
      <c r="K376" s="6"/>
    </row>
    <row r="377" spans="1:11" ht="15.75">
      <c r="A377" s="31" t="s">
        <v>462</v>
      </c>
      <c r="B377" s="6" t="s">
        <v>62</v>
      </c>
      <c r="C377" s="6"/>
      <c r="D377" s="6"/>
      <c r="E377" s="6"/>
      <c r="F377" s="6"/>
      <c r="G377" s="6">
        <f>E377+F377</f>
        <v>0</v>
      </c>
      <c r="H377" s="18" t="e">
        <f>((+G377-C377)/C377)</f>
        <v>#DIV/0!</v>
      </c>
      <c r="I377" s="6">
        <f t="shared" si="9"/>
        <v>0</v>
      </c>
      <c r="J377" s="11"/>
      <c r="K377" s="6"/>
    </row>
    <row r="378" spans="1:11" ht="15.75">
      <c r="A378" s="31" t="s">
        <v>463</v>
      </c>
      <c r="B378" s="6" t="s">
        <v>86</v>
      </c>
      <c r="C378" s="6"/>
      <c r="D378" s="6"/>
      <c r="E378" s="6"/>
      <c r="F378" s="6">
        <v>0</v>
      </c>
      <c r="G378" s="6">
        <f>E378+F378</f>
        <v>0</v>
      </c>
      <c r="H378" s="18" t="e">
        <f>((+G378-C378)/C378)</f>
        <v>#DIV/0!</v>
      </c>
      <c r="I378" s="6">
        <f t="shared" si="9"/>
        <v>0</v>
      </c>
      <c r="J378" s="6"/>
      <c r="K378" s="6"/>
    </row>
    <row r="379" spans="1:11" ht="15.75">
      <c r="A379" s="31" t="s">
        <v>464</v>
      </c>
      <c r="B379" s="6" t="s">
        <v>465</v>
      </c>
      <c r="C379" s="6"/>
      <c r="D379" s="6"/>
      <c r="E379" s="6"/>
      <c r="F379" s="6"/>
      <c r="G379" s="6">
        <f>E379+F379</f>
        <v>0</v>
      </c>
      <c r="H379" s="18" t="e">
        <f>((+G379-C379)/C379)</f>
        <v>#DIV/0!</v>
      </c>
      <c r="I379" s="6">
        <f t="shared" si="9"/>
        <v>0</v>
      </c>
      <c r="J379" s="6"/>
      <c r="K379" s="6"/>
    </row>
    <row r="380" spans="1:11" ht="15.75">
      <c r="A380" s="31"/>
      <c r="B380" s="6"/>
      <c r="C380" s="6"/>
      <c r="D380" s="6"/>
      <c r="E380" s="6"/>
      <c r="F380" s="6"/>
      <c r="G380" s="6"/>
      <c r="H380" s="18"/>
      <c r="I380" s="6">
        <f t="shared" si="9"/>
        <v>0</v>
      </c>
      <c r="J380" s="6"/>
      <c r="K380" s="6"/>
    </row>
    <row r="381" spans="1:11" ht="15.75">
      <c r="A381" s="31"/>
      <c r="B381" s="114" t="s">
        <v>87</v>
      </c>
      <c r="C381" s="82">
        <f>SUM(C378:C380)</f>
        <v>0</v>
      </c>
      <c r="D381" s="82">
        <f>SUM(D378:D380)</f>
        <v>0</v>
      </c>
      <c r="E381" s="82">
        <f>SUM(E378:E380)</f>
        <v>0</v>
      </c>
      <c r="F381" s="82">
        <f>SUM(F378:F380)</f>
        <v>0</v>
      </c>
      <c r="G381" s="82">
        <f>SUM(G378:G380)</f>
        <v>0</v>
      </c>
      <c r="H381" s="118" t="e">
        <f>((+G381-C381)/C381)</f>
        <v>#DIV/0!</v>
      </c>
      <c r="I381" s="6">
        <f t="shared" si="9"/>
        <v>0</v>
      </c>
      <c r="J381" s="6"/>
      <c r="K381" s="6"/>
    </row>
    <row r="382" spans="2:11" ht="15.75" thickBot="1">
      <c r="B382" s="6"/>
      <c r="C382" s="6"/>
      <c r="D382" s="6" t="s">
        <v>157</v>
      </c>
      <c r="E382" s="6"/>
      <c r="F382" s="6"/>
      <c r="G382" s="6"/>
      <c r="H382" s="18"/>
      <c r="I382" s="6">
        <f t="shared" si="9"/>
        <v>0</v>
      </c>
      <c r="J382" s="6"/>
      <c r="K382" s="6"/>
    </row>
    <row r="383" spans="2:10" ht="16.5" thickBot="1">
      <c r="B383" s="1" t="s">
        <v>88</v>
      </c>
      <c r="C383" s="89">
        <f>C347+C361+C381+C372</f>
        <v>894264</v>
      </c>
      <c r="D383" s="89">
        <f>D347+D361+D381+D372</f>
        <v>867857</v>
      </c>
      <c r="E383" s="89">
        <f>E347+E361+E381+E372</f>
        <v>0</v>
      </c>
      <c r="F383" s="89">
        <f>F347+F361+F381+F372</f>
        <v>459733</v>
      </c>
      <c r="G383" s="89">
        <f>E383+F383</f>
        <v>459733</v>
      </c>
      <c r="H383" s="125">
        <f>((+G383-C383)/C383)</f>
        <v>-0.4859090827764508</v>
      </c>
      <c r="I383" s="6">
        <f t="shared" si="9"/>
        <v>-434531</v>
      </c>
      <c r="J383" s="6"/>
    </row>
    <row r="384" spans="2:10" ht="18">
      <c r="B384" s="1"/>
      <c r="C384" s="6"/>
      <c r="D384" s="6"/>
      <c r="E384" s="6"/>
      <c r="F384" s="6"/>
      <c r="G384" s="80"/>
      <c r="H384" s="18"/>
      <c r="I384" s="6">
        <f t="shared" si="9"/>
        <v>0</v>
      </c>
      <c r="J384" s="6"/>
    </row>
    <row r="385" spans="2:10" ht="15.75">
      <c r="B385" s="1" t="s">
        <v>89</v>
      </c>
      <c r="C385" s="83">
        <f>C312+C383</f>
        <v>2104503</v>
      </c>
      <c r="D385" s="83">
        <f>D312+D383</f>
        <v>2003224</v>
      </c>
      <c r="E385" s="83">
        <f>E312+E383</f>
        <v>457892</v>
      </c>
      <c r="F385" s="83">
        <f>F312+F383</f>
        <v>1264141</v>
      </c>
      <c r="G385" s="83">
        <f>E385+F385</f>
        <v>1722033</v>
      </c>
      <c r="H385" s="119">
        <f>((+G385-C385)/C385)</f>
        <v>-0.1817388713629774</v>
      </c>
      <c r="I385" s="6">
        <f t="shared" si="9"/>
        <v>-382470</v>
      </c>
      <c r="J385" s="6"/>
    </row>
    <row r="386" spans="2:10" ht="15.75">
      <c r="B386" s="1"/>
      <c r="C386" s="6"/>
      <c r="D386" s="6"/>
      <c r="E386" s="6"/>
      <c r="F386" s="6"/>
      <c r="G386" s="6"/>
      <c r="H386" s="18"/>
      <c r="I386" s="6">
        <f t="shared" si="9"/>
        <v>0</v>
      </c>
      <c r="J386" s="6"/>
    </row>
    <row r="387" spans="2:10" ht="15">
      <c r="B387" s="6" t="s">
        <v>90</v>
      </c>
      <c r="C387" s="83">
        <v>575072</v>
      </c>
      <c r="D387" s="83">
        <v>575072</v>
      </c>
      <c r="E387" s="83"/>
      <c r="F387" s="83">
        <f>C437</f>
        <v>581472.3995666075</v>
      </c>
      <c r="G387" s="83">
        <f>E387+F387</f>
        <v>581472.3995666075</v>
      </c>
      <c r="H387" s="119">
        <f>((+G387-C387)/C387)</f>
        <v>0.011129736044543205</v>
      </c>
      <c r="I387" s="6">
        <f t="shared" si="9"/>
        <v>6400.39956660755</v>
      </c>
      <c r="J387" s="6"/>
    </row>
    <row r="388" spans="2:10" ht="15">
      <c r="B388" s="6"/>
      <c r="C388" s="6"/>
      <c r="D388" s="6"/>
      <c r="E388" s="6"/>
      <c r="F388" s="6"/>
      <c r="G388" s="6"/>
      <c r="H388" s="18"/>
      <c r="I388" s="6">
        <f t="shared" si="9"/>
        <v>0</v>
      </c>
      <c r="J388" s="6"/>
    </row>
    <row r="389" spans="2:10" ht="16.5" thickBot="1">
      <c r="B389" s="1" t="s">
        <v>91</v>
      </c>
      <c r="C389" s="91">
        <f>C385+C387</f>
        <v>2679575</v>
      </c>
      <c r="D389" s="91">
        <f>D385+D387</f>
        <v>2578296</v>
      </c>
      <c r="E389" s="91">
        <f>E385+E387</f>
        <v>457892</v>
      </c>
      <c r="F389" s="91">
        <f>F385+F387</f>
        <v>1845613.3995666075</v>
      </c>
      <c r="G389" s="91">
        <f>E389+F389</f>
        <v>2303505.3995666075</v>
      </c>
      <c r="H389" s="126">
        <f>((+G389-C389)/C389)</f>
        <v>-0.14034673425203342</v>
      </c>
      <c r="I389" s="6">
        <f t="shared" si="9"/>
        <v>-376069.60043339245</v>
      </c>
      <c r="J389" s="6"/>
    </row>
    <row r="390" spans="2:10" ht="15.75" thickTop="1">
      <c r="B390" s="6"/>
      <c r="C390" s="6"/>
      <c r="D390" s="6"/>
      <c r="E390" s="6"/>
      <c r="F390" s="6"/>
      <c r="G390" s="6"/>
      <c r="H390" s="6"/>
      <c r="I390" s="6"/>
      <c r="J390" s="6"/>
    </row>
    <row r="391" spans="2:10" ht="15.75">
      <c r="B391" s="6"/>
      <c r="C391" s="4" t="s">
        <v>41</v>
      </c>
      <c r="D391" s="6"/>
      <c r="E391" s="214" t="s">
        <v>692</v>
      </c>
      <c r="F391" s="214"/>
      <c r="G391" s="214"/>
      <c r="H391" s="18"/>
      <c r="I391" s="6"/>
      <c r="J391" s="6"/>
    </row>
    <row r="392" spans="2:10" ht="15.75">
      <c r="B392" s="6"/>
      <c r="C392" s="4" t="s">
        <v>42</v>
      </c>
      <c r="D392" s="4" t="s">
        <v>43</v>
      </c>
      <c r="E392" s="8" t="s">
        <v>44</v>
      </c>
      <c r="F392" s="8" t="s">
        <v>45</v>
      </c>
      <c r="G392" s="6"/>
      <c r="H392" s="7" t="s">
        <v>9</v>
      </c>
      <c r="I392" s="6"/>
      <c r="J392" s="6"/>
    </row>
    <row r="393" spans="2:10" ht="15.75">
      <c r="B393" s="3" t="s">
        <v>92</v>
      </c>
      <c r="C393" s="35">
        <v>2009</v>
      </c>
      <c r="D393" s="35">
        <v>2009</v>
      </c>
      <c r="E393" s="10" t="s">
        <v>47</v>
      </c>
      <c r="F393" s="10" t="s">
        <v>48</v>
      </c>
      <c r="G393" s="10" t="s">
        <v>41</v>
      </c>
      <c r="H393" s="7" t="s">
        <v>13</v>
      </c>
      <c r="I393" s="6"/>
      <c r="J393" s="6"/>
    </row>
    <row r="394" spans="2:10" ht="15">
      <c r="B394" s="6"/>
      <c r="C394" s="6"/>
      <c r="D394" s="6"/>
      <c r="E394" s="6"/>
      <c r="F394" s="6"/>
      <c r="G394" s="6"/>
      <c r="H394" s="6"/>
      <c r="I394" s="6"/>
      <c r="J394" s="6"/>
    </row>
    <row r="395" spans="2:10" ht="15">
      <c r="B395" s="6" t="s">
        <v>93</v>
      </c>
      <c r="C395" s="6">
        <f>C288</f>
        <v>1145113</v>
      </c>
      <c r="D395" s="6">
        <f>D288</f>
        <v>1070764</v>
      </c>
      <c r="E395" s="6">
        <f>E288</f>
        <v>457892</v>
      </c>
      <c r="F395" s="6">
        <f>F288</f>
        <v>723400</v>
      </c>
      <c r="G395" s="6">
        <f>G288</f>
        <v>1181292</v>
      </c>
      <c r="H395" s="18">
        <f>((+G395-C395)/C395)</f>
        <v>0.03159426187633884</v>
      </c>
      <c r="I395" s="6"/>
      <c r="J395" s="6"/>
    </row>
    <row r="396" spans="2:10" ht="15">
      <c r="B396" s="6" t="s">
        <v>94</v>
      </c>
      <c r="C396" s="6">
        <f>C305</f>
        <v>65126</v>
      </c>
      <c r="D396" s="6">
        <f>D305</f>
        <v>64603</v>
      </c>
      <c r="E396" s="6">
        <f>E305</f>
        <v>0</v>
      </c>
      <c r="F396" s="6">
        <f>F305</f>
        <v>81008</v>
      </c>
      <c r="G396" s="6">
        <f>G305</f>
        <v>81008</v>
      </c>
      <c r="H396" s="18">
        <f>((+G396-C396)/C396)</f>
        <v>0.24386573718637716</v>
      </c>
      <c r="I396" s="6"/>
      <c r="J396" s="6"/>
    </row>
    <row r="397" spans="2:10" ht="15">
      <c r="B397" s="6" t="s">
        <v>95</v>
      </c>
      <c r="C397" s="6"/>
      <c r="D397" s="6"/>
      <c r="E397" s="6"/>
      <c r="F397" s="6"/>
      <c r="G397" s="6"/>
      <c r="H397" s="6"/>
      <c r="I397" s="6"/>
      <c r="J397" s="6"/>
    </row>
    <row r="398" spans="2:10" ht="15">
      <c r="B398" s="6" t="s">
        <v>96</v>
      </c>
      <c r="C398" s="88">
        <f>C324</f>
        <v>0</v>
      </c>
      <c r="D398" s="88">
        <f>D324</f>
        <v>0</v>
      </c>
      <c r="E398" s="88">
        <f>E324</f>
        <v>0</v>
      </c>
      <c r="F398" s="88">
        <f>F324</f>
        <v>0</v>
      </c>
      <c r="G398" s="88">
        <f>G324</f>
        <v>0</v>
      </c>
      <c r="H398" s="18" t="e">
        <f>((+G398-C398)/C398)</f>
        <v>#DIV/0!</v>
      </c>
      <c r="I398" s="6"/>
      <c r="J398" s="6"/>
    </row>
    <row r="399" spans="2:10" ht="15">
      <c r="B399" s="6" t="s">
        <v>97</v>
      </c>
      <c r="C399" s="6"/>
      <c r="D399" s="6"/>
      <c r="E399" s="6"/>
      <c r="F399" s="6"/>
      <c r="G399" s="6"/>
      <c r="H399" s="6"/>
      <c r="I399" s="6"/>
      <c r="J399" s="6"/>
    </row>
    <row r="400" spans="2:10" ht="15">
      <c r="B400" s="6" t="s">
        <v>98</v>
      </c>
      <c r="C400" s="6">
        <f>SUM(C327)</f>
        <v>40000</v>
      </c>
      <c r="D400" s="6">
        <f>SUM(D327)</f>
        <v>40000</v>
      </c>
      <c r="E400" s="6"/>
      <c r="F400" s="6">
        <f>SUM(F327)</f>
        <v>40000</v>
      </c>
      <c r="G400" s="6">
        <f>SUM(G327)</f>
        <v>40000</v>
      </c>
      <c r="H400" s="6"/>
      <c r="I400" s="6"/>
      <c r="J400" s="6"/>
    </row>
    <row r="401" spans="2:10" ht="15">
      <c r="B401" s="6" t="s">
        <v>99</v>
      </c>
      <c r="C401" s="6"/>
      <c r="D401" s="6"/>
      <c r="E401" s="6"/>
      <c r="F401" s="6"/>
      <c r="G401" s="6"/>
      <c r="H401" s="6"/>
      <c r="I401" s="6"/>
      <c r="J401" s="6"/>
    </row>
    <row r="402" spans="2:10" ht="15">
      <c r="B402" s="6" t="s">
        <v>100</v>
      </c>
      <c r="C402" s="6">
        <f>C345</f>
        <v>18849</v>
      </c>
      <c r="D402" s="6">
        <f>D345</f>
        <v>18849</v>
      </c>
      <c r="E402" s="6">
        <f>E345</f>
        <v>0</v>
      </c>
      <c r="F402" s="6">
        <f>F345</f>
        <v>15673</v>
      </c>
      <c r="G402" s="6">
        <f>G345</f>
        <v>15673</v>
      </c>
      <c r="H402" s="18">
        <f>((+G402-C402)/C402)</f>
        <v>-0.16849700249350097</v>
      </c>
      <c r="I402" s="6"/>
      <c r="J402" s="6"/>
    </row>
    <row r="403" spans="2:10" ht="15">
      <c r="B403" s="6" t="s">
        <v>101</v>
      </c>
      <c r="C403" s="82">
        <f>SUM(C397:C402)</f>
        <v>58849</v>
      </c>
      <c r="D403" s="82">
        <f>SUM(D397:D402)</f>
        <v>58849</v>
      </c>
      <c r="E403" s="82">
        <f>SUM(E397:E402)</f>
        <v>0</v>
      </c>
      <c r="F403" s="82">
        <f>SUM(F397:F402)</f>
        <v>55673</v>
      </c>
      <c r="G403" s="82">
        <f>SUM(G397:G402)</f>
        <v>55673</v>
      </c>
      <c r="H403" s="18">
        <f>((+G403-C403)/C403)</f>
        <v>-0.05396863158252477</v>
      </c>
      <c r="I403" s="6"/>
      <c r="J403" s="6"/>
    </row>
    <row r="404" spans="2:10" ht="15">
      <c r="B404" s="6"/>
      <c r="C404" s="6"/>
      <c r="D404" s="6"/>
      <c r="E404" s="6"/>
      <c r="F404" s="6"/>
      <c r="G404" s="6"/>
      <c r="H404" s="6"/>
      <c r="I404" s="6"/>
      <c r="J404" s="6"/>
    </row>
    <row r="405" spans="2:10" ht="15">
      <c r="B405" s="6" t="s">
        <v>102</v>
      </c>
      <c r="C405" s="6">
        <f>C361</f>
        <v>525000</v>
      </c>
      <c r="D405" s="6">
        <f>D361</f>
        <v>498593</v>
      </c>
      <c r="E405" s="6">
        <f>E361</f>
        <v>0</v>
      </c>
      <c r="F405" s="6">
        <f>F361</f>
        <v>231000</v>
      </c>
      <c r="G405" s="6">
        <f>G361</f>
        <v>231000</v>
      </c>
      <c r="H405" s="18">
        <f>((+G405-C405)/C405)</f>
        <v>-0.56</v>
      </c>
      <c r="I405" s="6"/>
      <c r="J405" s="6"/>
    </row>
    <row r="406" spans="2:10" ht="15">
      <c r="B406" s="6"/>
      <c r="C406" s="6"/>
      <c r="D406" s="6"/>
      <c r="E406" s="6"/>
      <c r="F406" s="6"/>
      <c r="G406" s="6"/>
      <c r="H406" s="6"/>
      <c r="I406" s="6"/>
      <c r="J406" s="6"/>
    </row>
    <row r="407" spans="2:10" ht="15">
      <c r="B407" s="6" t="s">
        <v>103</v>
      </c>
      <c r="C407" s="6">
        <f>C372</f>
        <v>310415</v>
      </c>
      <c r="D407" s="6">
        <f>D372</f>
        <v>310415</v>
      </c>
      <c r="E407" s="6">
        <f>E372</f>
        <v>0</v>
      </c>
      <c r="F407" s="6">
        <f>F372</f>
        <v>173060</v>
      </c>
      <c r="G407" s="6">
        <f>G372</f>
        <v>173060</v>
      </c>
      <c r="H407" s="18">
        <f>((+G407-C407)/C407)</f>
        <v>-0.4424882818162782</v>
      </c>
      <c r="I407" s="6"/>
      <c r="J407" s="6"/>
    </row>
    <row r="408" spans="2:10" ht="15">
      <c r="B408" s="6"/>
      <c r="C408" s="6"/>
      <c r="D408" s="6"/>
      <c r="E408" s="6"/>
      <c r="F408" s="6"/>
      <c r="G408" s="6"/>
      <c r="H408" s="6"/>
      <c r="I408" s="6"/>
      <c r="J408" s="6"/>
    </row>
    <row r="409" spans="2:10" ht="15">
      <c r="B409" s="6" t="s">
        <v>104</v>
      </c>
      <c r="C409" s="6">
        <f>C381+C382+C377</f>
        <v>0</v>
      </c>
      <c r="D409" s="6">
        <f>D381+D382+D377</f>
        <v>0</v>
      </c>
      <c r="E409" s="6">
        <f>E381+E382+E377</f>
        <v>0</v>
      </c>
      <c r="F409" s="6">
        <f>F381+F382+F377</f>
        <v>0</v>
      </c>
      <c r="G409" s="6">
        <f>G381+G382+G377</f>
        <v>0</v>
      </c>
      <c r="H409" s="18" t="e">
        <f>((+G409-C409)/C409)</f>
        <v>#DIV/0!</v>
      </c>
      <c r="I409" s="6"/>
      <c r="J409" s="6"/>
    </row>
    <row r="410" spans="2:10" ht="15">
      <c r="B410" s="6" t="s">
        <v>54</v>
      </c>
      <c r="C410" s="6"/>
      <c r="D410" s="6"/>
      <c r="E410" s="6"/>
      <c r="F410" s="6"/>
      <c r="G410" s="6"/>
      <c r="H410" s="6"/>
      <c r="I410" s="6"/>
      <c r="J410" s="6"/>
    </row>
    <row r="411" spans="2:10" ht="15">
      <c r="B411" s="6" t="s">
        <v>105</v>
      </c>
      <c r="C411" s="6"/>
      <c r="D411" s="6"/>
      <c r="E411" s="6"/>
      <c r="F411" s="6"/>
      <c r="G411" s="6"/>
      <c r="H411" s="6"/>
      <c r="I411" s="6"/>
      <c r="J411" s="6"/>
    </row>
    <row r="412" spans="2:10" ht="15">
      <c r="B412" s="6"/>
      <c r="C412" s="6"/>
      <c r="D412" s="6"/>
      <c r="E412" s="6"/>
      <c r="F412" s="6"/>
      <c r="G412" s="6"/>
      <c r="H412" s="6"/>
      <c r="I412" s="6"/>
      <c r="J412" s="6"/>
    </row>
    <row r="413" spans="2:10" ht="15">
      <c r="B413" s="6" t="s">
        <v>106</v>
      </c>
      <c r="C413" s="6"/>
      <c r="D413" s="6"/>
      <c r="E413" s="6"/>
      <c r="F413" s="6"/>
      <c r="G413" s="6"/>
      <c r="H413" s="6"/>
      <c r="I413" s="6"/>
      <c r="J413" s="6"/>
    </row>
    <row r="414" spans="2:10" ht="15">
      <c r="B414" s="6"/>
      <c r="C414" s="6"/>
      <c r="D414" s="6"/>
      <c r="E414" s="6"/>
      <c r="F414" s="6"/>
      <c r="G414" s="6"/>
      <c r="H414" s="6"/>
      <c r="I414" s="6"/>
      <c r="J414" s="6"/>
    </row>
    <row r="415" spans="2:10" ht="15">
      <c r="B415" s="6" t="s">
        <v>107</v>
      </c>
      <c r="C415" s="6"/>
      <c r="D415" s="6"/>
      <c r="E415" s="6"/>
      <c r="F415" s="6"/>
      <c r="G415" s="6"/>
      <c r="H415" s="6"/>
      <c r="I415" s="6"/>
      <c r="J415" s="6"/>
    </row>
    <row r="416" spans="2:10" ht="15">
      <c r="B416" s="6"/>
      <c r="C416" s="6"/>
      <c r="D416" s="6"/>
      <c r="E416" s="6"/>
      <c r="F416" s="6"/>
      <c r="G416" s="6"/>
      <c r="H416" s="6"/>
      <c r="I416" s="6"/>
      <c r="J416" s="6"/>
    </row>
    <row r="417" spans="2:10" ht="15">
      <c r="B417" s="6" t="s">
        <v>108</v>
      </c>
      <c r="C417" s="6"/>
      <c r="D417" s="6"/>
      <c r="E417" s="6"/>
      <c r="F417" s="6"/>
      <c r="G417" s="6"/>
      <c r="H417" s="6"/>
      <c r="I417" s="6"/>
      <c r="J417" s="6"/>
    </row>
    <row r="418" spans="2:10" ht="15">
      <c r="B418" s="6"/>
      <c r="C418" s="6"/>
      <c r="D418" s="6"/>
      <c r="E418" s="6"/>
      <c r="F418" s="6"/>
      <c r="G418" s="6"/>
      <c r="H418" s="6"/>
      <c r="I418" s="6"/>
      <c r="J418" s="6"/>
    </row>
    <row r="419" spans="2:10" ht="15">
      <c r="B419" s="6" t="s">
        <v>109</v>
      </c>
      <c r="C419" s="83">
        <f>SUM(C387)</f>
        <v>575072</v>
      </c>
      <c r="D419" s="83">
        <f>D387</f>
        <v>575072</v>
      </c>
      <c r="E419" s="83">
        <f>E387</f>
        <v>0</v>
      </c>
      <c r="F419" s="83">
        <f>F387</f>
        <v>581472.3995666075</v>
      </c>
      <c r="G419" s="83">
        <f>G387</f>
        <v>581472.3995666075</v>
      </c>
      <c r="H419" s="18">
        <f>((+G419-C419)/C419)</f>
        <v>0.011129736044543205</v>
      </c>
      <c r="I419" s="175"/>
      <c r="J419" s="6"/>
    </row>
    <row r="420" spans="2:10" ht="15">
      <c r="B420" s="6"/>
      <c r="C420" s="6"/>
      <c r="D420" s="6"/>
      <c r="E420" s="6"/>
      <c r="F420" s="6"/>
      <c r="G420" s="6"/>
      <c r="H420" s="6"/>
      <c r="I420" s="6"/>
      <c r="J420" s="6"/>
    </row>
    <row r="421" spans="2:9" ht="16.5" thickBot="1">
      <c r="B421" s="1" t="s">
        <v>110</v>
      </c>
      <c r="C421" s="91">
        <f>C395+C396+C403+C405+C407+C409+C419</f>
        <v>2679575</v>
      </c>
      <c r="D421" s="91">
        <f>D395+D396+D403+D405+D407+D409+D419</f>
        <v>2578296</v>
      </c>
      <c r="E421" s="91">
        <f>E395+E396+E403+E405+E407+E409+E419</f>
        <v>457892</v>
      </c>
      <c r="F421" s="91">
        <f>F395+F396+F403+F405+F407+F409+F419</f>
        <v>1845613.3995666075</v>
      </c>
      <c r="G421" s="91">
        <f>G395+G396+G403+G405+G407+G409+G419</f>
        <v>2303505.3995666075</v>
      </c>
      <c r="H421" s="18">
        <f>((+G421-C421)/C421)</f>
        <v>-0.14034673425203342</v>
      </c>
      <c r="I421" s="6"/>
    </row>
    <row r="422" spans="2:9" ht="15.75" thickTop="1">
      <c r="B422" s="6"/>
      <c r="C422" s="4"/>
      <c r="D422" s="6"/>
      <c r="E422" s="17"/>
      <c r="F422" s="4"/>
      <c r="G422" s="6"/>
      <c r="H422" s="18"/>
      <c r="I422" s="48"/>
    </row>
    <row r="423" spans="2:9" ht="15.75">
      <c r="B423" s="11" t="s">
        <v>38</v>
      </c>
      <c r="C423" s="181" t="s">
        <v>707</v>
      </c>
      <c r="D423" s="207"/>
      <c r="E423" s="49"/>
      <c r="F423" s="49"/>
      <c r="G423" s="13"/>
      <c r="H423" s="18"/>
      <c r="I423" s="6"/>
    </row>
    <row r="424" spans="2:9" ht="15.75">
      <c r="B424" s="6" t="s">
        <v>665</v>
      </c>
      <c r="C424" s="6">
        <f>+C312*1.035+5359+4441</f>
        <v>1262397.365</v>
      </c>
      <c r="D424" s="182"/>
      <c r="E424" s="6"/>
      <c r="F424" s="6"/>
      <c r="G424" s="13"/>
      <c r="H424" s="18"/>
      <c r="I424" s="6"/>
    </row>
    <row r="425" spans="2:9" ht="15.75">
      <c r="B425" s="6" t="s">
        <v>179</v>
      </c>
      <c r="C425" s="182">
        <f>C424-G312</f>
        <v>97.36499999999069</v>
      </c>
      <c r="D425" s="6" t="s">
        <v>717</v>
      </c>
      <c r="E425" s="6"/>
      <c r="F425" s="6"/>
      <c r="G425" s="13"/>
      <c r="H425" s="18"/>
      <c r="I425" s="6"/>
    </row>
    <row r="426" spans="2:9" ht="15">
      <c r="B426" s="6" t="s">
        <v>706</v>
      </c>
      <c r="C426" s="6"/>
      <c r="D426" s="6"/>
      <c r="E426" s="6"/>
      <c r="F426" s="6"/>
      <c r="G426" s="6"/>
      <c r="H426" s="6"/>
      <c r="I426" s="6"/>
    </row>
    <row r="427" spans="2:9" ht="15.75">
      <c r="B427" s="6"/>
      <c r="C427" s="6"/>
      <c r="D427" s="6"/>
      <c r="E427" s="6"/>
      <c r="F427" s="6"/>
      <c r="G427" s="6"/>
      <c r="H427" s="8" t="s">
        <v>646</v>
      </c>
      <c r="I427" s="6"/>
    </row>
    <row r="428" spans="2:9" ht="15.75">
      <c r="B428" s="6" t="s">
        <v>111</v>
      </c>
      <c r="C428" s="10" t="s">
        <v>112</v>
      </c>
      <c r="D428" s="10"/>
      <c r="E428" s="6"/>
      <c r="F428" s="50" t="s">
        <v>695</v>
      </c>
      <c r="G428" s="50" t="s">
        <v>705</v>
      </c>
      <c r="H428" s="10" t="s">
        <v>611</v>
      </c>
      <c r="I428" s="205"/>
    </row>
    <row r="429" spans="2:9" ht="15">
      <c r="B429" s="6" t="s">
        <v>113</v>
      </c>
      <c r="C429" s="6">
        <f>G385</f>
        <v>1722033</v>
      </c>
      <c r="D429" s="6"/>
      <c r="E429" s="6" t="s">
        <v>210</v>
      </c>
      <c r="F429" s="6">
        <v>2900000</v>
      </c>
      <c r="G429" s="6">
        <v>2879712</v>
      </c>
      <c r="H429" s="6"/>
      <c r="I429" s="6"/>
    </row>
    <row r="430" spans="2:10" ht="15">
      <c r="B430" s="6" t="s">
        <v>114</v>
      </c>
      <c r="C430" s="11">
        <f>F433</f>
        <v>10524544.94795</v>
      </c>
      <c r="D430" s="11"/>
      <c r="E430" s="39" t="s">
        <v>211</v>
      </c>
      <c r="F430" s="41">
        <v>3950000</v>
      </c>
      <c r="G430" s="41">
        <v>3936116</v>
      </c>
      <c r="H430" s="6">
        <f>1089183-510000</f>
        <v>579183</v>
      </c>
      <c r="I430" s="41"/>
      <c r="J430" s="6"/>
    </row>
    <row r="431" spans="2:10" ht="15">
      <c r="B431" s="6" t="s">
        <v>115</v>
      </c>
      <c r="C431" s="6">
        <f>C429+C430</f>
        <v>12246577.94795</v>
      </c>
      <c r="D431" s="6"/>
      <c r="E431" s="39" t="s">
        <v>212</v>
      </c>
      <c r="F431" s="41">
        <v>3400000</v>
      </c>
      <c r="G431" s="41">
        <v>3378514</v>
      </c>
      <c r="H431" s="6">
        <v>860667</v>
      </c>
      <c r="I431" s="41"/>
      <c r="J431" s="6"/>
    </row>
    <row r="432" spans="2:10" ht="15">
      <c r="B432" s="6" t="s">
        <v>116</v>
      </c>
      <c r="C432" s="6">
        <f>E92+E94</f>
        <v>591002</v>
      </c>
      <c r="D432" s="6"/>
      <c r="E432" s="39" t="s">
        <v>213</v>
      </c>
      <c r="F432" s="19">
        <f>+C450</f>
        <v>274544.94795</v>
      </c>
      <c r="G432" s="19">
        <v>273113</v>
      </c>
      <c r="H432" s="6"/>
      <c r="I432" s="6"/>
      <c r="J432" s="6"/>
    </row>
    <row r="433" spans="2:10" ht="15.75">
      <c r="B433" s="1" t="s">
        <v>117</v>
      </c>
      <c r="C433" s="11">
        <f>926000+64000</f>
        <v>990000</v>
      </c>
      <c r="D433" s="11" t="s">
        <v>720</v>
      </c>
      <c r="E433" s="7"/>
      <c r="F433" s="51">
        <f>SUM(F429:F432)</f>
        <v>10524544.94795</v>
      </c>
      <c r="G433" s="51">
        <f>SUM(G429:G432)</f>
        <v>10467455</v>
      </c>
      <c r="H433" s="51">
        <f>SUM(H430:H431)</f>
        <v>1439850</v>
      </c>
      <c r="I433" s="51"/>
      <c r="J433" s="6"/>
    </row>
    <row r="434" spans="2:10" ht="15">
      <c r="B434" s="6" t="s">
        <v>118</v>
      </c>
      <c r="C434" s="11">
        <f>C431-C432-C433</f>
        <v>10665575.94795</v>
      </c>
      <c r="D434" s="11"/>
      <c r="E434" s="6"/>
      <c r="F434" s="6"/>
      <c r="G434" s="11"/>
      <c r="H434" s="11"/>
      <c r="I434" s="6"/>
      <c r="J434" s="6"/>
    </row>
    <row r="435" spans="2:10" ht="15">
      <c r="B435" s="6" t="s">
        <v>119</v>
      </c>
      <c r="C435" s="20">
        <v>0.9483</v>
      </c>
      <c r="D435" s="20" t="s">
        <v>714</v>
      </c>
      <c r="E435" s="6"/>
      <c r="F435" s="6"/>
      <c r="H435" s="6"/>
      <c r="I435" s="6"/>
      <c r="J435" s="6"/>
    </row>
    <row r="436" spans="2:10" ht="15.75">
      <c r="B436" s="6" t="s">
        <v>120</v>
      </c>
      <c r="C436" s="11">
        <f>C434/C435</f>
        <v>11247048.347516607</v>
      </c>
      <c r="D436" s="11"/>
      <c r="F436" s="182"/>
      <c r="H436" s="11"/>
      <c r="I436" s="6"/>
      <c r="J436" s="6"/>
    </row>
    <row r="437" spans="2:10" ht="15.75">
      <c r="B437" s="6" t="s">
        <v>121</v>
      </c>
      <c r="C437" s="11">
        <f>C436-C434</f>
        <v>581472.3995666075</v>
      </c>
      <c r="D437" s="11"/>
      <c r="F437" s="182"/>
      <c r="G437" s="6"/>
      <c r="H437" s="11"/>
      <c r="I437" s="6"/>
      <c r="J437" s="6"/>
    </row>
    <row r="438" spans="2:10" ht="15">
      <c r="B438" s="6"/>
      <c r="C438" s="6"/>
      <c r="D438" s="9" t="s">
        <v>663</v>
      </c>
      <c r="E438" s="11" t="s">
        <v>666</v>
      </c>
      <c r="F438" s="198"/>
      <c r="I438" s="6"/>
      <c r="J438" s="6"/>
    </row>
    <row r="439" spans="2:10" ht="15.75">
      <c r="B439" s="6" t="s">
        <v>122</v>
      </c>
      <c r="C439" s="6">
        <f>G389-C432-C433</f>
        <v>722503.3995666075</v>
      </c>
      <c r="D439" s="6">
        <f>+'[2]Summary Levy Cap Calc Worksheet'!$E$37</f>
        <v>723070.78906</v>
      </c>
      <c r="E439" s="182">
        <f>-C439+D439</f>
        <v>567.3894933924312</v>
      </c>
      <c r="F439" s="182"/>
      <c r="G439" s="127"/>
      <c r="I439" s="6"/>
      <c r="J439" s="6"/>
    </row>
    <row r="440" spans="2:10" ht="15">
      <c r="B440" s="6" t="s">
        <v>123</v>
      </c>
      <c r="C440" s="15">
        <f>E102</f>
        <v>0.17105658407665297</v>
      </c>
      <c r="D440" s="6"/>
      <c r="E440" s="6"/>
      <c r="F440" s="6"/>
      <c r="I440" s="6"/>
      <c r="J440" s="6"/>
    </row>
    <row r="441" spans="2:10" ht="15">
      <c r="B441" s="6"/>
      <c r="C441" s="20"/>
      <c r="D441" s="6"/>
      <c r="E441" s="6" t="s">
        <v>709</v>
      </c>
      <c r="F441" s="138"/>
      <c r="G441" s="127"/>
      <c r="I441" s="6"/>
      <c r="J441" s="6"/>
    </row>
    <row r="442" spans="2:11" ht="15.75">
      <c r="B442" s="6" t="s">
        <v>124</v>
      </c>
      <c r="C442" s="6">
        <f>0.0001*E100</f>
        <v>42237.6843</v>
      </c>
      <c r="D442" s="6"/>
      <c r="E442" s="42" t="s">
        <v>710</v>
      </c>
      <c r="F442" s="182"/>
      <c r="G442" s="199"/>
      <c r="H442" s="199"/>
      <c r="I442" s="182"/>
      <c r="J442" s="182"/>
      <c r="K442" s="199"/>
    </row>
    <row r="443" spans="2:11" ht="15.75">
      <c r="B443" s="6"/>
      <c r="C443" s="6"/>
      <c r="D443" s="6"/>
      <c r="E443" s="42" t="s">
        <v>711</v>
      </c>
      <c r="F443" s="182"/>
      <c r="G443" s="199"/>
      <c r="H443" s="199"/>
      <c r="I443" s="182"/>
      <c r="J443" s="182"/>
      <c r="K443" s="199"/>
    </row>
    <row r="444" spans="2:11" ht="15.75">
      <c r="B444" s="6" t="s">
        <v>37</v>
      </c>
      <c r="C444" s="6">
        <f>E97</f>
        <v>2303505.3995666075</v>
      </c>
      <c r="D444" s="6"/>
      <c r="E444" s="6"/>
      <c r="F444" s="182"/>
      <c r="G444" s="200"/>
      <c r="H444" s="199"/>
      <c r="I444" s="182"/>
      <c r="J444" s="182"/>
      <c r="K444" s="199"/>
    </row>
    <row r="445" spans="2:10" ht="15">
      <c r="B445" s="6" t="s">
        <v>125</v>
      </c>
      <c r="C445" s="6">
        <f>G389</f>
        <v>2303505.3995666075</v>
      </c>
      <c r="D445" s="6"/>
      <c r="E445" s="6"/>
      <c r="F445" s="6"/>
      <c r="G445" s="140"/>
      <c r="I445" s="6"/>
      <c r="J445" s="6"/>
    </row>
    <row r="446" spans="2:10" ht="15">
      <c r="B446" s="6" t="s">
        <v>126</v>
      </c>
      <c r="C446" s="6">
        <f>G14-C433</f>
        <v>397.44999999995343</v>
      </c>
      <c r="D446" s="6"/>
      <c r="E446" s="6"/>
      <c r="F446" s="41"/>
      <c r="G446" s="183"/>
      <c r="I446" s="6"/>
      <c r="J446" s="6"/>
    </row>
    <row r="447" spans="2:10" ht="15">
      <c r="B447" s="6" t="s">
        <v>127</v>
      </c>
      <c r="C447" s="21">
        <f>C440-C102</f>
        <v>0.0044252547302191525</v>
      </c>
      <c r="D447" s="6"/>
      <c r="E447" s="6"/>
      <c r="F447" s="41" t="s">
        <v>715</v>
      </c>
      <c r="G447" s="29">
        <f>793000-C432</f>
        <v>201998</v>
      </c>
      <c r="H447" s="6"/>
      <c r="I447" s="6"/>
      <c r="J447" s="6"/>
    </row>
    <row r="448" spans="2:10" ht="15">
      <c r="B448" s="6" t="s">
        <v>128</v>
      </c>
      <c r="C448" s="6">
        <f>(+C442*C447*100)+C433</f>
        <v>1008691.2512242078</v>
      </c>
      <c r="D448" s="6"/>
      <c r="E448" s="6"/>
      <c r="F448" s="41" t="s">
        <v>716</v>
      </c>
      <c r="G448" s="210">
        <f>-E439-G447</f>
        <v>-202565.38949339243</v>
      </c>
      <c r="H448" s="6"/>
      <c r="I448" s="6"/>
      <c r="J448" s="6"/>
    </row>
    <row r="449" spans="2:10" ht="15">
      <c r="B449" s="6" t="s">
        <v>54</v>
      </c>
      <c r="C449" s="6"/>
      <c r="D449" s="6"/>
      <c r="E449" s="6"/>
      <c r="F449" s="6"/>
      <c r="G449" s="29">
        <f>SUM(G447:G448)</f>
        <v>-567.3894933924312</v>
      </c>
      <c r="H449" s="42"/>
      <c r="I449" s="6"/>
      <c r="J449" s="6"/>
    </row>
    <row r="450" spans="2:8" ht="15.75">
      <c r="B450" s="1" t="s">
        <v>575</v>
      </c>
      <c r="C450" s="31">
        <f>C442*6.5</f>
        <v>274544.94795</v>
      </c>
      <c r="F450" s="6"/>
      <c r="H450" s="140"/>
    </row>
    <row r="451" ht="15">
      <c r="F451" s="6"/>
    </row>
    <row r="452" spans="5:8" ht="15.75">
      <c r="E452" s="136"/>
      <c r="F452" s="6"/>
      <c r="H452" s="42"/>
    </row>
    <row r="453" spans="5:8" ht="15.75">
      <c r="E453" s="136"/>
      <c r="F453" s="6"/>
      <c r="H453" s="170"/>
    </row>
    <row r="454" spans="2:8" ht="15.75">
      <c r="B454" s="142" t="s">
        <v>541</v>
      </c>
      <c r="C454" s="143" t="s">
        <v>542</v>
      </c>
      <c r="D454" s="143" t="s">
        <v>13</v>
      </c>
      <c r="E454" s="143"/>
      <c r="F454" s="143"/>
      <c r="G454" s="144"/>
      <c r="H454" s="140"/>
    </row>
    <row r="455" spans="2:8" ht="15.75">
      <c r="B455" s="145" t="s">
        <v>693</v>
      </c>
      <c r="C455" s="169">
        <f>C440</f>
        <v>0.17105658407665297</v>
      </c>
      <c r="D455" s="168">
        <f>C455-C456</f>
        <v>0.0044252547302191525</v>
      </c>
      <c r="E455" s="204">
        <f>+D455/C456</f>
        <v>0.026557159134335744</v>
      </c>
      <c r="F455" s="143"/>
      <c r="G455" s="144"/>
      <c r="H455" s="140"/>
    </row>
    <row r="456" spans="2:8" ht="15">
      <c r="B456" s="145" t="s">
        <v>669</v>
      </c>
      <c r="C456" s="169">
        <f>+C102</f>
        <v>0.16663132934643382</v>
      </c>
      <c r="D456" s="168">
        <f>C456-C457</f>
        <v>0.02843132934643383</v>
      </c>
      <c r="E456" s="43"/>
      <c r="F456" s="139"/>
      <c r="G456" s="146"/>
      <c r="H456" s="141"/>
    </row>
    <row r="457" spans="2:8" ht="15">
      <c r="B457" s="145" t="s">
        <v>660</v>
      </c>
      <c r="C457" s="169">
        <v>0.1382</v>
      </c>
      <c r="D457" s="139">
        <f>C457-C458</f>
        <v>0.026169999999999985</v>
      </c>
      <c r="F457" s="139"/>
      <c r="H457" s="141"/>
    </row>
    <row r="458" spans="2:8" ht="15.75">
      <c r="B458" s="145" t="s">
        <v>626</v>
      </c>
      <c r="C458" s="169">
        <v>0.11203</v>
      </c>
      <c r="D458" s="139">
        <f>C458-C459</f>
        <v>0</v>
      </c>
      <c r="E458" s="174"/>
      <c r="F458" s="139"/>
      <c r="G458" s="146"/>
      <c r="H458" s="141"/>
    </row>
    <row r="459" spans="2:8" ht="15">
      <c r="B459" s="145" t="s">
        <v>581</v>
      </c>
      <c r="C459" s="169">
        <v>0.11203</v>
      </c>
      <c r="D459" s="139">
        <f>C459-C460</f>
        <v>3.0000000000002247E-05</v>
      </c>
      <c r="F459" s="139"/>
      <c r="H459" s="141"/>
    </row>
    <row r="460" spans="2:8" ht="15.75">
      <c r="B460" s="145" t="s">
        <v>543</v>
      </c>
      <c r="C460" s="141">
        <v>0.112</v>
      </c>
      <c r="D460" s="139">
        <v>0.047</v>
      </c>
      <c r="E460" s="174" t="s">
        <v>574</v>
      </c>
      <c r="F460" s="139"/>
      <c r="H460" s="141"/>
    </row>
    <row r="461" spans="2:8" ht="15">
      <c r="B461" s="147"/>
      <c r="C461" s="141"/>
      <c r="D461" s="140"/>
      <c r="E461" s="141"/>
      <c r="H461" s="141"/>
    </row>
    <row r="462" spans="2:8" ht="15.75">
      <c r="B462" s="148" t="s">
        <v>650</v>
      </c>
      <c r="D462" s="141"/>
      <c r="E462" s="140"/>
      <c r="H462" s="141"/>
    </row>
    <row r="463" spans="3:8" ht="15">
      <c r="C463" s="147"/>
      <c r="D463" s="149" t="s">
        <v>544</v>
      </c>
      <c r="E463" s="140"/>
      <c r="H463" s="141"/>
    </row>
    <row r="464" spans="2:8" ht="15">
      <c r="B464" s="144" t="s">
        <v>545</v>
      </c>
      <c r="C464" s="150" t="s">
        <v>546</v>
      </c>
      <c r="D464" s="151">
        <v>100</v>
      </c>
      <c r="E464" s="152" t="s">
        <v>547</v>
      </c>
      <c r="F464" s="30"/>
      <c r="H464" s="141"/>
    </row>
    <row r="465" spans="2:8" ht="15">
      <c r="B465" s="153" t="s">
        <v>693</v>
      </c>
      <c r="C465" s="154">
        <v>200000</v>
      </c>
      <c r="D465" s="185">
        <f>C455</f>
        <v>0.17105658407665297</v>
      </c>
      <c r="E465" s="140">
        <f>+C465/100*D465</f>
        <v>342.11316815330593</v>
      </c>
      <c r="H465" s="141"/>
    </row>
    <row r="466" spans="2:8" ht="15">
      <c r="B466" s="153" t="s">
        <v>669</v>
      </c>
      <c r="C466" s="154">
        <f>+C465</f>
        <v>200000</v>
      </c>
      <c r="D466" s="184">
        <f>C456</f>
        <v>0.16663132934643382</v>
      </c>
      <c r="E466" s="155">
        <f>+C466/100*D466</f>
        <v>333.26265869286766</v>
      </c>
      <c r="H466" s="141"/>
    </row>
    <row r="467" spans="3:8" ht="17.25">
      <c r="C467" s="10"/>
      <c r="D467" s="41" t="s">
        <v>548</v>
      </c>
      <c r="E467" s="156">
        <f>+E465-E466</f>
        <v>8.850509460438275</v>
      </c>
      <c r="F467" s="208">
        <f>+E467/E466</f>
        <v>0.02655715913433565</v>
      </c>
      <c r="H467" s="141"/>
    </row>
    <row r="468" spans="2:8" ht="15.75">
      <c r="B468" s="31"/>
      <c r="C468" s="31"/>
      <c r="E468" s="147"/>
      <c r="F468" s="141"/>
      <c r="G468" s="140"/>
      <c r="H468" s="141"/>
    </row>
    <row r="469" spans="2:7" ht="15.75">
      <c r="B469" s="157"/>
      <c r="C469" s="158"/>
      <c r="D469" s="136" t="s">
        <v>549</v>
      </c>
      <c r="E469" s="159"/>
      <c r="F469" s="159"/>
      <c r="G469" s="159"/>
    </row>
    <row r="470" spans="2:8" ht="15.75">
      <c r="B470" s="1" t="s">
        <v>550</v>
      </c>
      <c r="C470" s="10" t="s">
        <v>551</v>
      </c>
      <c r="D470" s="143" t="s">
        <v>552</v>
      </c>
      <c r="E470" s="50" t="s">
        <v>677</v>
      </c>
      <c r="F470" s="160" t="s">
        <v>553</v>
      </c>
      <c r="G470" s="143" t="s">
        <v>554</v>
      </c>
      <c r="H470" s="143"/>
    </row>
    <row r="471" spans="2:8" ht="15.75">
      <c r="B471" t="s">
        <v>555</v>
      </c>
      <c r="C471" s="10"/>
      <c r="D471" s="27"/>
      <c r="E471" s="50"/>
      <c r="F471" s="160"/>
      <c r="G471" s="143"/>
      <c r="H471" s="143"/>
    </row>
    <row r="472" spans="2:4" ht="15">
      <c r="B472" s="6" t="s">
        <v>558</v>
      </c>
      <c r="C472" s="6"/>
      <c r="D472" s="6"/>
    </row>
    <row r="473" spans="2:4" ht="15">
      <c r="B473" s="6" t="s">
        <v>559</v>
      </c>
      <c r="C473" s="6"/>
      <c r="D473" s="6"/>
    </row>
    <row r="474" spans="2:4" ht="15">
      <c r="B474" s="6" t="s">
        <v>560</v>
      </c>
      <c r="C474" s="6"/>
      <c r="D474" s="6"/>
    </row>
    <row r="475" spans="2:4" ht="15">
      <c r="B475" s="6" t="s">
        <v>561</v>
      </c>
      <c r="C475" s="6"/>
      <c r="D475" s="6"/>
    </row>
    <row r="476" spans="2:7" ht="15">
      <c r="B476" s="6" t="s">
        <v>562</v>
      </c>
      <c r="C476" s="6"/>
      <c r="D476" s="6"/>
      <c r="G476" s="6"/>
    </row>
    <row r="477" spans="2:4" ht="15">
      <c r="B477" s="6" t="s">
        <v>563</v>
      </c>
      <c r="C477" s="41"/>
      <c r="D477" s="41"/>
    </row>
    <row r="479" spans="3:8" ht="15">
      <c r="C479" s="161" t="s">
        <v>556</v>
      </c>
      <c r="D479" s="161" t="s">
        <v>556</v>
      </c>
      <c r="E479" s="161" t="s">
        <v>556</v>
      </c>
      <c r="F479" s="161" t="s">
        <v>556</v>
      </c>
      <c r="G479" s="161" t="s">
        <v>556</v>
      </c>
      <c r="H479" s="161"/>
    </row>
    <row r="480" spans="2:7" ht="15.75">
      <c r="B480" s="1"/>
      <c r="C480" s="162"/>
      <c r="E480" s="163" t="s">
        <v>54</v>
      </c>
      <c r="F480" s="162"/>
      <c r="G480" s="164"/>
    </row>
    <row r="481" spans="2:8" ht="15.75">
      <c r="B481" s="1" t="s">
        <v>557</v>
      </c>
      <c r="C481" s="165">
        <f>SUM(C472:C480)</f>
        <v>0</v>
      </c>
      <c r="D481" s="165">
        <f>SUM(D472:D480)</f>
        <v>0</v>
      </c>
      <c r="E481" s="165">
        <f>SUM(E472:E480)</f>
        <v>0</v>
      </c>
      <c r="F481" s="165">
        <f>SUM(F472:F480)</f>
        <v>0</v>
      </c>
      <c r="G481" s="165">
        <f>SUM(G472:G480)</f>
        <v>0</v>
      </c>
      <c r="H481" s="165"/>
    </row>
    <row r="482" spans="2:8" ht="15">
      <c r="B482" s="162"/>
      <c r="C482" s="162"/>
      <c r="D482" s="163"/>
      <c r="E482" s="162"/>
      <c r="F482" s="164"/>
      <c r="G482" s="163"/>
      <c r="H482" s="163"/>
    </row>
    <row r="483" spans="2:6" ht="15.75">
      <c r="B483" s="1" t="s">
        <v>612</v>
      </c>
      <c r="C483" s="1"/>
      <c r="D483" s="173">
        <v>168286</v>
      </c>
      <c r="E483" s="162"/>
      <c r="F483" s="164"/>
    </row>
    <row r="484" spans="2:8" ht="15">
      <c r="B484" s="162" t="s">
        <v>613</v>
      </c>
      <c r="C484" s="162"/>
      <c r="D484" s="11"/>
      <c r="E484" s="162"/>
      <c r="F484" s="164"/>
      <c r="G484" s="165"/>
      <c r="H484" s="165"/>
    </row>
    <row r="485" spans="2:8" ht="15">
      <c r="B485" s="162"/>
      <c r="C485" s="171" t="s">
        <v>565</v>
      </c>
      <c r="D485" s="24"/>
      <c r="E485" s="162"/>
      <c r="F485" s="164"/>
      <c r="G485" s="165"/>
      <c r="H485" s="165"/>
    </row>
    <row r="486" spans="2:8" ht="15">
      <c r="B486" s="162" t="s">
        <v>566</v>
      </c>
      <c r="C486" s="172" t="s">
        <v>567</v>
      </c>
      <c r="D486" s="6"/>
      <c r="E486" s="162"/>
      <c r="F486" s="164"/>
      <c r="G486" s="165"/>
      <c r="H486" s="165"/>
    </row>
    <row r="487" spans="2:8" ht="15">
      <c r="B487" s="162" t="s">
        <v>569</v>
      </c>
      <c r="C487" s="172" t="s">
        <v>568</v>
      </c>
      <c r="D487" s="6"/>
      <c r="E487" s="162"/>
      <c r="F487" s="164"/>
      <c r="G487" s="165"/>
      <c r="H487" s="165"/>
    </row>
    <row r="488" spans="2:8" ht="15">
      <c r="B488" s="162" t="s">
        <v>570</v>
      </c>
      <c r="C488" s="172" t="s">
        <v>571</v>
      </c>
      <c r="D488" s="6"/>
      <c r="E488" s="162"/>
      <c r="F488" s="164"/>
      <c r="G488" s="165"/>
      <c r="H488" s="165"/>
    </row>
    <row r="489" spans="2:8" ht="15">
      <c r="B489" s="162" t="s">
        <v>572</v>
      </c>
      <c r="C489" s="172" t="s">
        <v>573</v>
      </c>
      <c r="D489" s="6"/>
      <c r="E489" s="162"/>
      <c r="F489" s="164"/>
      <c r="G489" s="165"/>
      <c r="H489" s="165"/>
    </row>
    <row r="490" spans="2:8" ht="15">
      <c r="B490" s="162" t="s">
        <v>614</v>
      </c>
      <c r="C490" s="172" t="s">
        <v>618</v>
      </c>
      <c r="D490" s="6"/>
      <c r="E490" s="162"/>
      <c r="F490" s="164"/>
      <c r="G490" s="165"/>
      <c r="H490" s="165"/>
    </row>
    <row r="491" spans="2:8" ht="15">
      <c r="B491" s="162" t="s">
        <v>616</v>
      </c>
      <c r="C491" s="172" t="s">
        <v>619</v>
      </c>
      <c r="D491" s="6"/>
      <c r="E491" s="162"/>
      <c r="F491" s="164"/>
      <c r="G491" s="165"/>
      <c r="H491" s="165"/>
    </row>
    <row r="492" spans="2:8" ht="15">
      <c r="B492" s="162" t="s">
        <v>615</v>
      </c>
      <c r="C492" s="172" t="s">
        <v>619</v>
      </c>
      <c r="D492" s="6"/>
      <c r="E492" s="162"/>
      <c r="F492" s="164"/>
      <c r="G492" s="165"/>
      <c r="H492" s="165"/>
    </row>
    <row r="493" spans="2:8" ht="15">
      <c r="B493" s="162" t="s">
        <v>617</v>
      </c>
      <c r="C493" s="172" t="s">
        <v>619</v>
      </c>
      <c r="D493" s="6"/>
      <c r="E493" s="162"/>
      <c r="F493" s="164"/>
      <c r="G493" s="165"/>
      <c r="H493" s="165"/>
    </row>
    <row r="494" spans="2:4" ht="15">
      <c r="B494" s="162" t="s">
        <v>564</v>
      </c>
      <c r="C494" s="166"/>
      <c r="D494" s="30"/>
    </row>
    <row r="495" ht="15">
      <c r="D495" s="24"/>
    </row>
    <row r="496" spans="2:4" ht="15.75">
      <c r="B496" s="2"/>
      <c r="D496" s="167">
        <f>SUM(D485:D495)</f>
        <v>0</v>
      </c>
    </row>
    <row r="497" spans="2:8" ht="15">
      <c r="B497" s="162"/>
      <c r="C497" s="162"/>
      <c r="D497" s="162"/>
      <c r="E497" s="162"/>
      <c r="F497" s="164"/>
      <c r="G497" s="165"/>
      <c r="H497" s="165"/>
    </row>
  </sheetData>
  <mergeCells count="9">
    <mergeCell ref="E391:G391"/>
    <mergeCell ref="E362:G362"/>
    <mergeCell ref="E127:G127"/>
    <mergeCell ref="J371:P371"/>
    <mergeCell ref="E170:G170"/>
    <mergeCell ref="E213:G213"/>
    <mergeCell ref="E263:G263"/>
    <mergeCell ref="E308:G308"/>
    <mergeCell ref="K353:L354"/>
  </mergeCells>
  <printOptions gridLines="1" horizontalCentered="1" verticalCentered="1"/>
  <pageMargins left="0.25" right="0.25" top="0.25" bottom="0.5" header="0.5" footer="0.5"/>
  <pageSetup fitToHeight="0" horizontalDpi="600" verticalDpi="600" orientation="landscape" scale="65" r:id="rId1"/>
  <headerFooter alignWithMargins="0">
    <oddHeader>&amp;L&amp;D &amp;T</oddHeader>
    <oddFooter>&amp;C&amp;P</oddFooter>
  </headerFooter>
  <rowBreaks count="11" manualBreakCount="11">
    <brk id="48" max="255" man="1"/>
    <brk id="102" max="7" man="1"/>
    <brk id="126" max="7" man="1"/>
    <brk id="169" max="255" man="1"/>
    <brk id="212" max="7" man="1"/>
    <brk id="262" max="255" man="1"/>
    <brk id="307" max="255" man="1"/>
    <brk id="361" max="7" man="1"/>
    <brk id="389" max="255" man="1"/>
    <brk id="421" max="255" man="1"/>
    <brk id="468" max="7" man="1"/>
  </rowBreaks>
</worksheet>
</file>

<file path=xl/worksheets/sheet5.xml><?xml version="1.0" encoding="utf-8"?>
<worksheet xmlns="http://schemas.openxmlformats.org/spreadsheetml/2006/main" xmlns:r="http://schemas.openxmlformats.org/officeDocument/2006/relationships">
  <sheetPr transitionEvaluation="1"/>
  <dimension ref="A1:C52"/>
  <sheetViews>
    <sheetView defaultGridColor="0" zoomScale="80" zoomScaleNormal="80" colorId="22" workbookViewId="0" topLeftCell="A1">
      <selection activeCell="A48" sqref="A48"/>
    </sheetView>
  </sheetViews>
  <sheetFormatPr defaultColWidth="9.77734375" defaultRowHeight="15"/>
  <cols>
    <col min="1" max="1" width="60.77734375" style="0" customWidth="1"/>
    <col min="2" max="2" width="10.99609375" style="0" bestFit="1" customWidth="1"/>
  </cols>
  <sheetData>
    <row r="1" spans="1:3" ht="15.75">
      <c r="A1" s="22" t="s">
        <v>696</v>
      </c>
      <c r="B1" s="22"/>
      <c r="C1" s="23"/>
    </row>
    <row r="2" spans="1:3" ht="15">
      <c r="A2" s="24"/>
      <c r="B2" s="24"/>
      <c r="C2" s="24"/>
    </row>
    <row r="3" spans="1:3" ht="15.75">
      <c r="A3" s="25" t="s">
        <v>474</v>
      </c>
      <c r="B3" s="26"/>
      <c r="C3" s="26"/>
    </row>
    <row r="4" spans="1:3" ht="15.75">
      <c r="A4" s="25" t="s">
        <v>475</v>
      </c>
      <c r="B4" s="26"/>
      <c r="C4" s="26"/>
    </row>
    <row r="5" spans="1:3" ht="15.75">
      <c r="A5" s="25" t="s">
        <v>697</v>
      </c>
      <c r="B5" s="26"/>
      <c r="C5" s="26"/>
    </row>
    <row r="6" spans="1:3" ht="15.75">
      <c r="A6" s="25"/>
      <c r="B6" s="26"/>
      <c r="C6" s="26"/>
    </row>
    <row r="7" spans="1:3" ht="15.75">
      <c r="A7" s="25" t="s">
        <v>129</v>
      </c>
      <c r="B7" s="26"/>
      <c r="C7" s="26"/>
    </row>
    <row r="8" spans="1:3" ht="15.75">
      <c r="A8" s="27"/>
      <c r="B8" s="27"/>
      <c r="C8" s="24"/>
    </row>
    <row r="9" spans="1:3" ht="15.75">
      <c r="A9" s="27" t="s">
        <v>130</v>
      </c>
      <c r="B9" s="45" t="s">
        <v>131</v>
      </c>
      <c r="C9" s="45"/>
    </row>
    <row r="10" spans="1:3" ht="15.75">
      <c r="A10" s="24"/>
      <c r="B10" s="46">
        <v>2010</v>
      </c>
      <c r="C10" s="46">
        <v>2009</v>
      </c>
    </row>
    <row r="11" spans="1:3" ht="15">
      <c r="A11" s="24"/>
      <c r="B11" s="24"/>
      <c r="C11" s="24"/>
    </row>
    <row r="12" spans="1:3" ht="15">
      <c r="A12" s="24" t="s">
        <v>132</v>
      </c>
      <c r="B12" s="29">
        <f>BUDGET!E14</f>
        <v>990000</v>
      </c>
      <c r="C12" s="24">
        <f>BUDGET!C14</f>
        <v>766000</v>
      </c>
    </row>
    <row r="13" spans="1:3" ht="15">
      <c r="A13" s="24" t="s">
        <v>133</v>
      </c>
      <c r="B13" s="24">
        <f>BUDGET!E92</f>
        <v>411002</v>
      </c>
      <c r="C13" s="24">
        <f>BUDGET!C92</f>
        <v>1033433</v>
      </c>
    </row>
    <row r="14" spans="1:3" ht="15">
      <c r="A14" s="24" t="s">
        <v>134</v>
      </c>
      <c r="B14" s="24">
        <f>BUDGET!E94</f>
        <v>180000</v>
      </c>
      <c r="C14" s="24">
        <f>BUDGET!C94</f>
        <v>180000</v>
      </c>
    </row>
    <row r="15" spans="1:3" ht="15">
      <c r="A15" s="24" t="s">
        <v>135</v>
      </c>
      <c r="B15" s="24">
        <f>BUDGET!E96</f>
        <v>722503.3995666075</v>
      </c>
      <c r="C15" s="24">
        <f>BUDGET!C96</f>
        <v>700142</v>
      </c>
    </row>
    <row r="16" spans="1:3" ht="15">
      <c r="A16" s="24" t="s">
        <v>136</v>
      </c>
      <c r="B16" s="24">
        <v>0</v>
      </c>
      <c r="C16" s="24">
        <v>0</v>
      </c>
    </row>
    <row r="17" spans="1:3" ht="15">
      <c r="A17" s="24" t="s">
        <v>137</v>
      </c>
      <c r="B17" s="24"/>
      <c r="C17" s="24"/>
    </row>
    <row r="18" spans="1:3" ht="15">
      <c r="A18" s="24" t="s">
        <v>138</v>
      </c>
      <c r="B18" s="30">
        <f>SUM(B15:B16)</f>
        <v>722503.3995666075</v>
      </c>
      <c r="C18" s="30">
        <f>SUM(C15:C16)</f>
        <v>700142</v>
      </c>
    </row>
    <row r="19" spans="1:3" ht="17.25">
      <c r="A19" s="24" t="s">
        <v>139</v>
      </c>
      <c r="B19" s="188">
        <f>SUM(B11:B17)</f>
        <v>2303505.3995666075</v>
      </c>
      <c r="C19" s="188">
        <f>SUM(C11:C17)</f>
        <v>2679575</v>
      </c>
    </row>
    <row r="20" spans="1:3" ht="15">
      <c r="A20" s="24"/>
      <c r="B20" s="24"/>
      <c r="C20" s="24"/>
    </row>
    <row r="21" spans="1:3" ht="15.75">
      <c r="A21" s="27" t="s">
        <v>92</v>
      </c>
      <c r="B21" s="31" t="s">
        <v>54</v>
      </c>
      <c r="C21" s="25" t="s">
        <v>140</v>
      </c>
    </row>
    <row r="22" spans="1:3" ht="15.75">
      <c r="A22" s="24"/>
      <c r="B22" s="47">
        <v>2010</v>
      </c>
      <c r="C22" s="47">
        <v>2009</v>
      </c>
    </row>
    <row r="23" spans="1:3" ht="15.75">
      <c r="A23" s="24"/>
      <c r="B23" s="45" t="s">
        <v>141</v>
      </c>
      <c r="C23" s="45" t="s">
        <v>141</v>
      </c>
    </row>
    <row r="24" spans="1:3" ht="15">
      <c r="A24" s="24" t="s">
        <v>142</v>
      </c>
      <c r="B24" s="24"/>
      <c r="C24" s="24"/>
    </row>
    <row r="25" spans="1:3" ht="15">
      <c r="A25" s="24" t="s">
        <v>143</v>
      </c>
      <c r="B25" s="24">
        <f>BUDGET!G290+BUDGET!G349</f>
        <v>457892</v>
      </c>
      <c r="C25" s="24">
        <f>BUDGET!C290+BUDGET!C349</f>
        <v>441913</v>
      </c>
    </row>
    <row r="26" spans="1:3" ht="15">
      <c r="A26" s="24" t="s">
        <v>144</v>
      </c>
      <c r="B26" s="24">
        <f>BUDGET!G291+BUDGET!G350</f>
        <v>779073</v>
      </c>
      <c r="C26" s="24">
        <f>BUDGET!C291+BUDGET!C350</f>
        <v>762049</v>
      </c>
    </row>
    <row r="27" spans="1:3" ht="15">
      <c r="A27" s="24" t="s">
        <v>145</v>
      </c>
      <c r="B27" s="24">
        <f>BUDGET!G305+BUDGET!G381</f>
        <v>81008</v>
      </c>
      <c r="C27" s="24">
        <f>BUDGET!C305+BUDGET!C381</f>
        <v>65126</v>
      </c>
    </row>
    <row r="28" spans="1:3" ht="15">
      <c r="A28" s="24" t="s">
        <v>146</v>
      </c>
      <c r="B28" s="24">
        <f>BUDGET!G361</f>
        <v>231000</v>
      </c>
      <c r="C28" s="24">
        <f>BUDGET!C361</f>
        <v>525000</v>
      </c>
    </row>
    <row r="29" spans="1:3" ht="15">
      <c r="A29" s="24" t="s">
        <v>147</v>
      </c>
      <c r="B29" s="24">
        <f>BUDGET!G372</f>
        <v>173060</v>
      </c>
      <c r="C29" s="24">
        <f>BUDGET!C372</f>
        <v>310415</v>
      </c>
    </row>
    <row r="30" spans="1:3" ht="15">
      <c r="A30" s="24" t="s">
        <v>148</v>
      </c>
      <c r="B30" s="30">
        <f>BUDGET!G387</f>
        <v>581472.3995666075</v>
      </c>
      <c r="C30" s="30">
        <f>BUDGET!C387</f>
        <v>575072</v>
      </c>
    </row>
    <row r="31" spans="1:3" ht="17.25">
      <c r="A31" s="24" t="s">
        <v>149</v>
      </c>
      <c r="B31" s="188">
        <f>SUM(B25:B30)</f>
        <v>2303505.3995666075</v>
      </c>
      <c r="C31" s="188">
        <f>SUM(C25:C30)</f>
        <v>2679575</v>
      </c>
    </row>
    <row r="32" spans="1:3" ht="15">
      <c r="A32" s="24" t="s">
        <v>150</v>
      </c>
      <c r="B32" s="24">
        <f>SUM(BUDGET!C6)</f>
        <v>15</v>
      </c>
      <c r="C32" s="24">
        <f>SUM(BUDGET!D6)</f>
        <v>15</v>
      </c>
    </row>
    <row r="33" spans="1:3" ht="15">
      <c r="A33" s="24"/>
      <c r="B33" s="24"/>
      <c r="C33" s="24"/>
    </row>
    <row r="34" spans="1:3" ht="15.75">
      <c r="A34" s="25"/>
      <c r="B34" s="26"/>
      <c r="C34" s="26"/>
    </row>
    <row r="35" spans="1:3" ht="15.75">
      <c r="A35" s="25" t="s">
        <v>151</v>
      </c>
      <c r="B35" s="26"/>
      <c r="C35" s="26"/>
    </row>
    <row r="36" spans="1:3" ht="15.75">
      <c r="A36" s="25"/>
      <c r="B36" s="26"/>
      <c r="C36" s="26"/>
    </row>
    <row r="37" spans="1:3" ht="15.75">
      <c r="A37" s="25"/>
      <c r="B37" s="44" t="s">
        <v>152</v>
      </c>
      <c r="C37" s="28"/>
    </row>
    <row r="38" spans="1:3" ht="15.75">
      <c r="A38" s="25"/>
      <c r="B38" s="26"/>
      <c r="C38" s="26"/>
    </row>
    <row r="39" spans="1:3" ht="15">
      <c r="A39" s="43" t="s">
        <v>153</v>
      </c>
      <c r="B39" s="92">
        <f>SUM(BUDGET!G369)</f>
        <v>21960</v>
      </c>
      <c r="C39" s="26"/>
    </row>
    <row r="40" spans="1:3" ht="15">
      <c r="A40" s="43" t="s">
        <v>154</v>
      </c>
      <c r="B40" s="92">
        <f>SUM(BUDGET!G367)</f>
        <v>151100</v>
      </c>
      <c r="C40" s="26"/>
    </row>
    <row r="41" spans="1:3" ht="15">
      <c r="A41" s="43" t="s">
        <v>155</v>
      </c>
      <c r="B41" s="93">
        <f>SUM(BUDGET!C7)</f>
        <v>1025686</v>
      </c>
      <c r="C41" s="24"/>
    </row>
    <row r="42" spans="1:3" ht="15">
      <c r="A42" s="24"/>
      <c r="B42" s="24"/>
      <c r="C42" s="24"/>
    </row>
    <row r="43" spans="1:3" ht="15">
      <c r="A43" s="24"/>
      <c r="B43" s="24"/>
      <c r="C43" s="24"/>
    </row>
    <row r="44" spans="1:3" ht="15">
      <c r="A44" t="s">
        <v>476</v>
      </c>
      <c r="B44" s="24"/>
      <c r="C44" s="24"/>
    </row>
    <row r="45" spans="1:3" ht="15">
      <c r="A45" t="s">
        <v>724</v>
      </c>
      <c r="B45" s="24"/>
      <c r="C45" s="24"/>
    </row>
    <row r="46" spans="2:3" ht="15">
      <c r="B46" s="24"/>
      <c r="C46" s="24"/>
    </row>
    <row r="47" spans="1:3" ht="15">
      <c r="A47" t="s">
        <v>725</v>
      </c>
      <c r="B47" s="24"/>
      <c r="C47" s="24"/>
    </row>
    <row r="48" spans="1:3" ht="15">
      <c r="A48" t="s">
        <v>477</v>
      </c>
      <c r="B48" s="24"/>
      <c r="C48" s="24"/>
    </row>
    <row r="49" spans="1:3" ht="15">
      <c r="A49" t="s">
        <v>698</v>
      </c>
      <c r="B49" s="24"/>
      <c r="C49" s="24"/>
    </row>
    <row r="50" spans="2:3" ht="15">
      <c r="B50" s="24"/>
      <c r="C50" s="24"/>
    </row>
    <row r="51" spans="1:3" ht="15">
      <c r="A51" t="s">
        <v>156</v>
      </c>
      <c r="B51" s="24"/>
      <c r="C51" s="24"/>
    </row>
    <row r="52" spans="1:3" ht="15">
      <c r="A52" t="s">
        <v>478</v>
      </c>
      <c r="B52" s="24"/>
      <c r="C52" s="24"/>
    </row>
  </sheetData>
  <printOptions horizontalCentered="1"/>
  <pageMargins left="0.5" right="0.5" top="0.5" bottom="0.5"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pageSetUpPr fitToPage="1"/>
  </sheetPr>
  <dimension ref="A1:D41"/>
  <sheetViews>
    <sheetView workbookViewId="0" topLeftCell="A13">
      <selection activeCell="C43" sqref="C43"/>
    </sheetView>
  </sheetViews>
  <sheetFormatPr defaultColWidth="8.88671875" defaultRowHeight="15"/>
  <cols>
    <col min="1" max="1" width="36.77734375" style="0" customWidth="1"/>
    <col min="3" max="3" width="4.21484375" style="0" customWidth="1"/>
    <col min="4" max="4" width="10.21484375" style="0" customWidth="1"/>
  </cols>
  <sheetData>
    <row r="1" spans="1:4" ht="15.75">
      <c r="A1" s="218" t="s">
        <v>480</v>
      </c>
      <c r="B1" s="218"/>
      <c r="C1" s="218"/>
      <c r="D1" s="218"/>
    </row>
    <row r="2" spans="1:4" ht="15.75">
      <c r="A2" s="218" t="s">
        <v>629</v>
      </c>
      <c r="B2" s="218"/>
      <c r="C2" s="218"/>
      <c r="D2" s="218"/>
    </row>
    <row r="3" spans="1:4" ht="15.75">
      <c r="A3" s="218" t="s">
        <v>630</v>
      </c>
      <c r="B3" s="218"/>
      <c r="C3" s="218"/>
      <c r="D3" s="218"/>
    </row>
    <row r="4" ht="15.75">
      <c r="A4" s="192"/>
    </row>
    <row r="5" spans="1:4" ht="15.75">
      <c r="A5" s="218" t="s">
        <v>699</v>
      </c>
      <c r="B5" s="218"/>
      <c r="C5" s="218"/>
      <c r="D5" s="218"/>
    </row>
    <row r="6" ht="15.75">
      <c r="A6" s="192"/>
    </row>
    <row r="7" spans="1:4" ht="48.75" customHeight="1">
      <c r="A7" s="217" t="s">
        <v>722</v>
      </c>
      <c r="B7" s="217"/>
      <c r="C7" s="217"/>
      <c r="D7" s="217"/>
    </row>
    <row r="8" ht="15.75">
      <c r="A8" s="192"/>
    </row>
    <row r="9" spans="1:4" ht="75" customHeight="1">
      <c r="A9" s="217" t="s">
        <v>721</v>
      </c>
      <c r="B9" s="217"/>
      <c r="C9" s="217"/>
      <c r="D9" s="217"/>
    </row>
    <row r="10" ht="15.75">
      <c r="A10" s="192"/>
    </row>
    <row r="11" spans="1:4" ht="15.75">
      <c r="A11" s="219" t="s">
        <v>700</v>
      </c>
      <c r="B11" s="219"/>
      <c r="C11" s="219"/>
      <c r="D11" s="219"/>
    </row>
    <row r="12" ht="15.75">
      <c r="A12" s="192"/>
    </row>
    <row r="13" spans="1:4" ht="15.75">
      <c r="A13" s="192" t="s">
        <v>631</v>
      </c>
      <c r="D13" s="192">
        <f>SUM(BUDGET!E16)</f>
        <v>990000</v>
      </c>
    </row>
    <row r="14" spans="1:4" ht="15.75">
      <c r="A14" s="192" t="s">
        <v>632</v>
      </c>
      <c r="D14" s="192">
        <f>SUM(BUDGET!E92)</f>
        <v>411002</v>
      </c>
    </row>
    <row r="15" spans="1:4" ht="15.75">
      <c r="A15" s="192" t="s">
        <v>633</v>
      </c>
      <c r="D15" s="192">
        <f>SUM(BUDGET!E96)</f>
        <v>722503.3995666075</v>
      </c>
    </row>
    <row r="16" spans="1:4" ht="15.75">
      <c r="A16" s="192" t="s">
        <v>324</v>
      </c>
      <c r="D16" s="193">
        <f>SUM(BUDGET!E94)</f>
        <v>180000</v>
      </c>
    </row>
    <row r="17" spans="1:4" ht="15.75">
      <c r="A17" s="192" t="s">
        <v>634</v>
      </c>
      <c r="D17" s="194">
        <f>SUM(D13:D16)</f>
        <v>2303505.3995666075</v>
      </c>
    </row>
    <row r="18" spans="1:4" ht="15.75">
      <c r="A18" s="192"/>
      <c r="D18" s="192"/>
    </row>
    <row r="19" spans="1:4" ht="15.75">
      <c r="A19" s="192" t="s">
        <v>635</v>
      </c>
      <c r="D19" s="192">
        <f>SUM(BUDGET!G312)+BUDGET!G347</f>
        <v>1317973</v>
      </c>
    </row>
    <row r="20" spans="1:4" ht="15.75">
      <c r="A20" s="192" t="s">
        <v>473</v>
      </c>
      <c r="D20" s="192">
        <f>SUM(BUDGET!G361)</f>
        <v>231000</v>
      </c>
    </row>
    <row r="21" spans="1:4" ht="15.75">
      <c r="A21" s="192" t="s">
        <v>636</v>
      </c>
      <c r="C21" s="192"/>
      <c r="D21" s="192">
        <f>SUM(BUDGET!G372)</f>
        <v>173060</v>
      </c>
    </row>
    <row r="22" spans="1:4" ht="15.75">
      <c r="A22" s="192" t="s">
        <v>637</v>
      </c>
      <c r="D22" s="192">
        <f>SUM(BUDGET!G381)</f>
        <v>0</v>
      </c>
    </row>
    <row r="23" spans="1:4" ht="15.75">
      <c r="A23" s="192" t="s">
        <v>638</v>
      </c>
      <c r="D23" s="193">
        <f>SUM(BUDGET!G387)</f>
        <v>581472.3995666075</v>
      </c>
    </row>
    <row r="24" spans="1:4" ht="15.75">
      <c r="A24" s="192" t="s">
        <v>639</v>
      </c>
      <c r="D24" s="194">
        <f>SUM(D19:D23)</f>
        <v>2303505.3995666075</v>
      </c>
    </row>
    <row r="25" spans="1:4" ht="15.75">
      <c r="A25" s="195"/>
      <c r="D25" s="192"/>
    </row>
    <row r="26" spans="1:4" ht="20.25" customHeight="1">
      <c r="A26" s="195" t="s">
        <v>640</v>
      </c>
      <c r="D26" s="192"/>
    </row>
    <row r="27" ht="19.5" customHeight="1">
      <c r="A27" s="195" t="s">
        <v>641</v>
      </c>
    </row>
    <row r="28" ht="20.25" customHeight="1">
      <c r="A28" s="195" t="s">
        <v>642</v>
      </c>
    </row>
    <row r="29" ht="15.75">
      <c r="A29" s="195"/>
    </row>
    <row r="30" ht="15.75">
      <c r="A30" s="195"/>
    </row>
    <row r="31" ht="15.75">
      <c r="A31" s="195" t="s">
        <v>701</v>
      </c>
    </row>
    <row r="32" ht="15.75">
      <c r="A32" s="192"/>
    </row>
    <row r="33" spans="1:4" ht="50.25" customHeight="1">
      <c r="A33" s="220" t="s">
        <v>723</v>
      </c>
      <c r="B33" s="220"/>
      <c r="C33" s="220"/>
      <c r="D33" s="220"/>
    </row>
    <row r="34" ht="15.75">
      <c r="A34" s="195"/>
    </row>
    <row r="35" spans="1:2" ht="15.75">
      <c r="A35" s="221" t="s">
        <v>644</v>
      </c>
      <c r="B35" s="221"/>
    </row>
    <row r="36" ht="15.75">
      <c r="A36" s="192"/>
    </row>
    <row r="37" ht="15.75">
      <c r="A37" s="192"/>
    </row>
    <row r="38" ht="15.75">
      <c r="A38" s="192"/>
    </row>
    <row r="39" spans="1:4" ht="15.75">
      <c r="A39" s="221" t="s">
        <v>643</v>
      </c>
      <c r="B39" s="221"/>
      <c r="C39" s="221"/>
      <c r="D39" s="221"/>
    </row>
    <row r="40" spans="1:4" ht="15.75">
      <c r="A40" s="221" t="s">
        <v>645</v>
      </c>
      <c r="B40" s="221"/>
      <c r="C40" s="221"/>
      <c r="D40" s="221"/>
    </row>
    <row r="41" ht="15.75">
      <c r="A41" s="192"/>
    </row>
  </sheetData>
  <mergeCells count="11">
    <mergeCell ref="A11:D11"/>
    <mergeCell ref="A33:D33"/>
    <mergeCell ref="A39:D39"/>
    <mergeCell ref="A40:D40"/>
    <mergeCell ref="A35:B35"/>
    <mergeCell ref="A7:D7"/>
    <mergeCell ref="A9:D9"/>
    <mergeCell ref="A1:D1"/>
    <mergeCell ref="A2:D2"/>
    <mergeCell ref="A3:D3"/>
    <mergeCell ref="A5:D5"/>
  </mergeCells>
  <printOptions horizontalCentered="1"/>
  <pageMargins left="0.75" right="0.75" top="0.5" bottom="0.5"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Williams  &amp; Ardito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Roberts</dc:creator>
  <cp:keywords/>
  <dc:description/>
  <cp:lastModifiedBy>Anthony</cp:lastModifiedBy>
  <cp:lastPrinted>2010-04-08T01:19:20Z</cp:lastPrinted>
  <dcterms:created xsi:type="dcterms:W3CDTF">1999-11-03T20:39:10Z</dcterms:created>
  <dcterms:modified xsi:type="dcterms:W3CDTF">2010-05-03T21:46:01Z</dcterms:modified>
  <cp:category/>
  <cp:version/>
  <cp:contentType/>
  <cp:contentStatus/>
</cp:coreProperties>
</file>